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6690" windowWidth="15480" windowHeight="5085" tabRatio="748" firstSheet="1" activeTab="1"/>
  </bookViews>
  <sheets>
    <sheet name="Hidden sheet" sheetId="1" state="hidden" r:id="rId1"/>
    <sheet name="Cover page" sheetId="2" r:id="rId2"/>
    <sheet name="Introduction" sheetId="3" r:id="rId3"/>
    <sheet name="Audit standards" sheetId="4" r:id="rId4"/>
    <sheet name="Arrhythmia data collection" sheetId="5" r:id="rId5"/>
    <sheet name="Heart failure data collection" sheetId="6" r:id="rId6"/>
    <sheet name="Clinical audit report" sheetId="7" r:id="rId7"/>
    <sheet name="Action plan" sheetId="8" r:id="rId8"/>
    <sheet name="Arrhythmia re-audit" sheetId="9" r:id="rId9"/>
    <sheet name="Heart failure re-audit" sheetId="10" r:id="rId10"/>
    <sheet name="Appendix" sheetId="11" r:id="rId11"/>
  </sheets>
  <externalReferences>
    <externalReference r:id="rId14"/>
  </externalReferences>
  <definedNames>
    <definedName name="Age" localSheetId="4">'Arrhythmia data collection'!$C$8:$C$47</definedName>
    <definedName name="Age" localSheetId="8">'Arrhythmia re-audit'!$C$8:$C$47</definedName>
    <definedName name="Age" localSheetId="1">'[1]Data collection'!$C$6:$C$45</definedName>
    <definedName name="Age" localSheetId="9">'Heart failure re-audit'!$C$7:$C$46</definedName>
    <definedName name="Age">'Heart failure data collection'!$C$7:$C$46</definedName>
    <definedName name="Age1">#REF!</definedName>
    <definedName name="Ethnicity" localSheetId="4">'Arrhythmia data collection'!$E$8:$E$47</definedName>
    <definedName name="Ethnicity" localSheetId="8">'Arrhythmia re-audit'!$E$8:$E$47</definedName>
    <definedName name="Ethnicity" localSheetId="1">'[1]Data collection'!$E$6:$E$45</definedName>
    <definedName name="Ethnicity" localSheetId="9">'Heart failure re-audit'!$E$7:$E$46</definedName>
    <definedName name="Ethnicity">'Heart failure data collection'!$E$7:$E$46</definedName>
    <definedName name="Ethnicity1">#REF!</definedName>
    <definedName name="_xlnm.Print_Area" localSheetId="7">'Action plan'!$B$1:$G$20</definedName>
    <definedName name="_xlnm.Print_Area" localSheetId="10">'Appendix'!$B$1:$N$71</definedName>
    <definedName name="_xlnm.Print_Area" localSheetId="4">'Arrhythmia data collection'!$B$1:$O$63</definedName>
    <definedName name="_xlnm.Print_Area" localSheetId="8">'Arrhythmia re-audit'!$B$1:$O$63</definedName>
    <definedName name="_xlnm.Print_Area" localSheetId="3">'Audit standards'!$B$1:$F$28</definedName>
    <definedName name="_xlnm.Print_Area" localSheetId="6">'Clinical audit report'!$B$1:$I$44</definedName>
    <definedName name="_xlnm.Print_Area" localSheetId="5">'Heart failure data collection'!$B$1:$AT$62</definedName>
    <definedName name="_xlnm.Print_Area" localSheetId="9">'Heart failure re-audit'!$B$1:$AT$62</definedName>
    <definedName name="_xlnm.Print_Area" localSheetId="2">'Introduction'!$B$1:$C$35</definedName>
    <definedName name="Sex" localSheetId="4">'Arrhythmia data collection'!$D$8:$D$47</definedName>
    <definedName name="Sex" localSheetId="8">'Arrhythmia re-audit'!$D$8:$D$47</definedName>
    <definedName name="Sex" localSheetId="1">'[1]Data collection'!$D$6:$D$45</definedName>
    <definedName name="Sex" localSheetId="9">'Heart failure re-audit'!$D$7:$D$46</definedName>
    <definedName name="Sex">'Heart failure data collection'!$D$7:$D$46</definedName>
    <definedName name="Sex1">#REF!</definedName>
  </definedNames>
  <calcPr fullCalcOnLoad="1"/>
</workbook>
</file>

<file path=xl/sharedStrings.xml><?xml version="1.0" encoding="utf-8"?>
<sst xmlns="http://schemas.openxmlformats.org/spreadsheetml/2006/main" count="603" uniqueCount="229">
  <si>
    <t>Exceptions</t>
  </si>
  <si>
    <t>Recommendation</t>
  </si>
  <si>
    <t xml:space="preserve">Age </t>
  </si>
  <si>
    <t>Sex</t>
  </si>
  <si>
    <t>Ethnicity</t>
  </si>
  <si>
    <t>Yes</t>
  </si>
  <si>
    <t>No</t>
  </si>
  <si>
    <t>Total</t>
  </si>
  <si>
    <t>Percentage</t>
  </si>
  <si>
    <t>Male</t>
  </si>
  <si>
    <t>Female</t>
  </si>
  <si>
    <t>Age range:</t>
  </si>
  <si>
    <t>Person responsible</t>
  </si>
  <si>
    <t>Audit sample</t>
  </si>
  <si>
    <r>
      <t>Actions required</t>
    </r>
    <r>
      <rPr>
        <sz val="11"/>
        <color indexed="8"/>
        <rFont val="Arial"/>
        <family val="2"/>
      </rPr>
      <t xml:space="preserve"> 
(specify 'None', if none required)</t>
    </r>
  </si>
  <si>
    <t>Audit ID</t>
  </si>
  <si>
    <t>Guidance reference</t>
  </si>
  <si>
    <t>Definitions</t>
  </si>
  <si>
    <t>NA</t>
  </si>
  <si>
    <t>Audit N=</t>
  </si>
  <si>
    <t>Re-audit N=</t>
  </si>
  <si>
    <t>Exception</t>
  </si>
  <si>
    <t>White British</t>
  </si>
  <si>
    <t>White Irish</t>
  </si>
  <si>
    <t>Mixed: White and Asian</t>
  </si>
  <si>
    <t>Asian or Asian British: Indian</t>
  </si>
  <si>
    <t>Asian or Asian British: Pakistani</t>
  </si>
  <si>
    <t>Asian or Asian British: Bangladeshi</t>
  </si>
  <si>
    <t>Chinese</t>
  </si>
  <si>
    <t>Not stated</t>
  </si>
  <si>
    <t>Mixed: White and black Caribbean</t>
  </si>
  <si>
    <t>Mixed: White and black African</t>
  </si>
  <si>
    <t>Black or black British: Caribbean</t>
  </si>
  <si>
    <t>Black or black British: African</t>
  </si>
  <si>
    <t>Any other white background</t>
  </si>
  <si>
    <t>Any other mixed background</t>
  </si>
  <si>
    <t>Any other Asian background</t>
  </si>
  <si>
    <t>Any other black background</t>
  </si>
  <si>
    <t>Any other ethnic group</t>
  </si>
  <si>
    <t>Adapting the audit tool</t>
  </si>
  <si>
    <t>Action plan lead</t>
  </si>
  <si>
    <t>Project title</t>
  </si>
  <si>
    <t>Aim</t>
  </si>
  <si>
    <t>Sample</t>
  </si>
  <si>
    <t>Demographics</t>
  </si>
  <si>
    <t>Recommendations</t>
  </si>
  <si>
    <t>Project aim</t>
  </si>
  <si>
    <t>Stakeholders</t>
  </si>
  <si>
    <t>Results</t>
  </si>
  <si>
    <t>Audit results</t>
  </si>
  <si>
    <t>Re-audit results</t>
  </si>
  <si>
    <t>Publication year</t>
  </si>
  <si>
    <t>All recommendations in the clinical audit report should be reflected in the action plan.</t>
  </si>
  <si>
    <t>Services</t>
  </si>
  <si>
    <t>Notes</t>
  </si>
  <si>
    <t>Information required</t>
  </si>
  <si>
    <t>Insert information in this column to populate the rest of the spreadsheet</t>
  </si>
  <si>
    <t>[State corresponding question numbers]</t>
  </si>
  <si>
    <t>Name:</t>
  </si>
  <si>
    <t>Title:</t>
  </si>
  <si>
    <t>Contact details:</t>
  </si>
  <si>
    <t>Questions in data collection sheet</t>
  </si>
  <si>
    <t>Audit standards</t>
  </si>
  <si>
    <t>The first letter should be lower case.  No full stop.</t>
  </si>
  <si>
    <t>No full stop.</t>
  </si>
  <si>
    <t>Audit standard</t>
  </si>
  <si>
    <t>6. [Provide audit standard here]</t>
  </si>
  <si>
    <t>7. [Provide audit standard here]</t>
  </si>
  <si>
    <t>8. [Provide audit standard here]</t>
  </si>
  <si>
    <t>9. [Provide audit standard here]</t>
  </si>
  <si>
    <t>10. [Provide audit standard here]</t>
  </si>
  <si>
    <t>11. [Provide audit standard here]</t>
  </si>
  <si>
    <t>12. [Provide audit standard here]</t>
  </si>
  <si>
    <t>(Years)</t>
  </si>
  <si>
    <t>(Yes, No, NA, Exception)</t>
  </si>
  <si>
    <t>(Ethnic group)</t>
  </si>
  <si>
    <t>How to use the clinical audit tool</t>
  </si>
  <si>
    <t>NICE would like to thank the following people who have contributed to the development of this clinical audit tool and have agreed to be acknowledged:</t>
  </si>
  <si>
    <t>Acknowledgements</t>
  </si>
  <si>
    <t>Delete text if there aren't this many</t>
  </si>
  <si>
    <t>The first letter should be upper case.  No full stop.</t>
  </si>
  <si>
    <t>Hide this sheet</t>
  </si>
  <si>
    <t>Before the tool is published don't forget to:</t>
  </si>
  <si>
    <t>Check the question numbers in the audit standards sheet match the data collection sheet.</t>
  </si>
  <si>
    <t>Populate the re-audit data sheet and make sure the audit report is picking up the re-audit population.</t>
  </si>
  <si>
    <t>*Exception codes</t>
  </si>
  <si>
    <t>Age:</t>
  </si>
  <si>
    <t>Sex:</t>
  </si>
  <si>
    <t>White</t>
  </si>
  <si>
    <t>Mixed</t>
  </si>
  <si>
    <t>Asian or Asian British</t>
  </si>
  <si>
    <t>Black or black British</t>
  </si>
  <si>
    <t>Other</t>
  </si>
  <si>
    <t>British</t>
  </si>
  <si>
    <t>Irish</t>
  </si>
  <si>
    <t>White and black Caribbean</t>
  </si>
  <si>
    <t>White and black African</t>
  </si>
  <si>
    <t>White and Asian</t>
  </si>
  <si>
    <t>Indian</t>
  </si>
  <si>
    <t>Pakistani</t>
  </si>
  <si>
    <t>Bangladeshi</t>
  </si>
  <si>
    <t>African</t>
  </si>
  <si>
    <t>Question</t>
  </si>
  <si>
    <t>Audit ID:</t>
  </si>
  <si>
    <t>13. [Provide audit standard here]</t>
  </si>
  <si>
    <t>14. [Provide audit standard here]</t>
  </si>
  <si>
    <t>15. [Provide audit standard here]</t>
  </si>
  <si>
    <t>(Male, Female)</t>
  </si>
  <si>
    <r>
      <t xml:space="preserve">NICE has adapted the action plan template produced by the Healthcare Quality Improvement Partnership (HQIP) in their </t>
    </r>
    <r>
      <rPr>
        <u val="single"/>
        <sz val="11"/>
        <color indexed="12"/>
        <rFont val="Arial"/>
        <family val="2"/>
      </rPr>
      <t>template clinical audit report</t>
    </r>
    <r>
      <rPr>
        <sz val="11"/>
        <color indexed="8"/>
        <rFont val="Arial"/>
        <family val="2"/>
      </rPr>
      <t>.</t>
    </r>
  </si>
  <si>
    <t>Information to help carry out the audit</t>
  </si>
  <si>
    <r>
      <t xml:space="preserve">To ask a question about this clinical audit tool, or to provide feedback to help inform the development of future tools, please email the </t>
    </r>
    <r>
      <rPr>
        <u val="single"/>
        <sz val="11"/>
        <color indexed="12"/>
        <rFont val="Arial"/>
        <family val="2"/>
      </rPr>
      <t>NICE audit team</t>
    </r>
    <r>
      <rPr>
        <sz val="11"/>
        <color indexed="8"/>
        <rFont val="Arial"/>
        <family val="2"/>
      </rPr>
      <t>.</t>
    </r>
  </si>
  <si>
    <t>Providing feedback</t>
  </si>
  <si>
    <t xml:space="preserve">The clinical audit report provides basic information about the audit and automatically displays the audit results.  
</t>
  </si>
  <si>
    <t>The first letter should be UPPER case.  No full stop</t>
  </si>
  <si>
    <t>Check the macro to add a row (Ctrl+Shift+R)</t>
  </si>
  <si>
    <t>Add new row</t>
  </si>
  <si>
    <t xml:space="preserve">Clinical audit report </t>
  </si>
  <si>
    <t>Action plan</t>
  </si>
  <si>
    <t>Re-audit</t>
  </si>
  <si>
    <t>The audit ID should be an anonymous code. Patient identifiable information should never be recorded.</t>
  </si>
  <si>
    <t>Caribbean</t>
  </si>
  <si>
    <r>
      <t xml:space="preserve">Progress
</t>
    </r>
    <r>
      <rPr>
        <sz val="11"/>
        <color indexed="8"/>
        <rFont val="Arial"/>
        <family val="2"/>
      </rPr>
      <t>(Provide examples of actions in progress, changes in practices etc.)</t>
    </r>
  </si>
  <si>
    <t xml:space="preserve">• a data collection sheet in which audit data can be entered
• a clinical audit report that provides basic information about the audit and automatically displays the audit results
• an action plan template
• an appendix containing a printable data collection form.
</t>
  </si>
  <si>
    <t>In 'Actions required', specifically state what needs to be done to achieve the recommendations. Include all updates to the action plan in the 'Comments' section.</t>
  </si>
  <si>
    <t>Use this printable data collection form if you want to complete 1 paper-based data collection form per patient.</t>
  </si>
  <si>
    <t>Recommendations should be made and based on the clinical audit results and any other relevant findings identified during the clinical audit project.</t>
  </si>
  <si>
    <t>Implementation of the guidance is the responsibility of local commissioners and/or providers. Commissioners and providers are reminded that it is their responsibility to implement the guidance, in their local context, in light of their duties to have due regard to the need to eliminate unlawful discrimination, advance equality of opportunity and foster good relations. Nothing in the guidance should be interpreted in a way that would be inconsistent with compliance with those duties.</t>
  </si>
  <si>
    <t>[Provide details of exceptions here. Exceptions should appear with a bold capital letter in the form: A – exception. If there are no exceptions, state ‘None’]</t>
  </si>
  <si>
    <t xml:space="preserve">NICE recommends compliance of 100%. If this is not achievable an interim local target could be set, although 100% should remain the ultimate aim. </t>
  </si>
  <si>
    <r>
      <t xml:space="preserve">Deadline for action </t>
    </r>
    <r>
      <rPr>
        <sz val="11"/>
        <color indexed="8"/>
        <rFont val="Arial"/>
        <family val="2"/>
      </rPr>
      <t>(dd/mm/yyyy)</t>
    </r>
  </si>
  <si>
    <r>
      <t xml:space="preserve">Change stage 
</t>
    </r>
    <r>
      <rPr>
        <sz val="11"/>
        <color indexed="8"/>
        <rFont val="Arial"/>
        <family val="2"/>
      </rPr>
      <t>(Not yet actioned, action in progress, action completed, Never actioned)</t>
    </r>
  </si>
  <si>
    <t>Exceptions*/
NA/Notes</t>
  </si>
  <si>
    <t xml:space="preserve">Check the information and format of the introduction (which is all populated from this sheet).  </t>
  </si>
  <si>
    <t xml:space="preserve">The action plan template can be used to develop and implement an action plan to take forward any recommendations made.  </t>
  </si>
  <si>
    <t>Re-audit is a key part of the clinical audit cycle, needed to demonstrate that improvement has been achieved and sustained. When re-audit data is entered into the re-audit sheet this will automatically fill in the clinical audit report.</t>
  </si>
  <si>
    <t>Full title of the guidance</t>
  </si>
  <si>
    <t>Short title of the guidance</t>
  </si>
  <si>
    <t>Guidance number</t>
  </si>
  <si>
    <t>[Provide definitions from the guidance here]</t>
  </si>
  <si>
    <t xml:space="preserve">[State recommendation number and any associated quality standard] </t>
  </si>
  <si>
    <t>When making improvements to practice, you may like to use the tools developed by NICE to help implement the technology appraisal on</t>
  </si>
  <si>
    <t xml:space="preserve">Changes to the clinical audit tool can be made locally where desired. </t>
  </si>
  <si>
    <t>No.</t>
  </si>
  <si>
    <t>The first letter should be upper case. No full stop</t>
  </si>
  <si>
    <r>
      <t xml:space="preserve">The first letter should be </t>
    </r>
    <r>
      <rPr>
        <b/>
        <sz val="11"/>
        <color indexed="8"/>
        <rFont val="Calibri"/>
        <family val="2"/>
      </rPr>
      <t>lower</t>
    </r>
    <r>
      <rPr>
        <sz val="11"/>
        <color theme="1"/>
        <rFont val="Calibri"/>
        <family val="2"/>
      </rPr>
      <t xml:space="preserve"> case.  No full stop.</t>
    </r>
  </si>
  <si>
    <r>
      <rPr>
        <b/>
        <sz val="11"/>
        <color indexed="8"/>
        <rFont val="Arial"/>
        <family val="2"/>
      </rPr>
      <t>National Institute for Health and Care Excellence</t>
    </r>
    <r>
      <rPr>
        <sz val="11"/>
        <color indexed="8"/>
        <rFont val="Arial"/>
        <family val="2"/>
      </rPr>
      <t xml:space="preserve">
Level 1A, City Tower, Piccadilly Plaza, Manchester M1 4BT; www.nice.org.uk</t>
    </r>
  </si>
  <si>
    <t>Arrhythmia</t>
  </si>
  <si>
    <t>None</t>
  </si>
  <si>
    <t>The audit standards include a reference to the recommendation numbers, and any associated NICE quality standard statements and exceptions. Exceptions not explicitly referred to in the recommendations can be added locally.</t>
  </si>
  <si>
    <t>Heart failure</t>
  </si>
  <si>
    <t>NYHA class</t>
  </si>
  <si>
    <t>QRS interval</t>
  </si>
  <si>
    <t xml:space="preserve">I </t>
  </si>
  <si>
    <t xml:space="preserve">II </t>
  </si>
  <si>
    <t xml:space="preserve">III </t>
  </si>
  <si>
    <t xml:space="preserve">IV </t>
  </si>
  <si>
    <t xml:space="preserve">&lt;120 milliseconds </t>
  </si>
  <si>
    <t xml:space="preserve">ICD if there is a high risk of sudden cardiac death </t>
  </si>
  <si>
    <t>ICD and CRT not clinically indicated</t>
  </si>
  <si>
    <t xml:space="preserve">120–149 milliseconds without LBBB </t>
  </si>
  <si>
    <t xml:space="preserve">ICD </t>
  </si>
  <si>
    <t xml:space="preserve">CRT-P </t>
  </si>
  <si>
    <t xml:space="preserve">120–149 milliseconds with LBBB </t>
  </si>
  <si>
    <t xml:space="preserve">CRT-D </t>
  </si>
  <si>
    <t>CRT-P or</t>
  </si>
  <si>
    <t>CRT-D</t>
  </si>
  <si>
    <t>Did the person have a familial cardiac condition with a high risk of sudden death?</t>
  </si>
  <si>
    <t>If yes, were they offered an ICD or CRT as a treatment option?</t>
  </si>
  <si>
    <t>(I, II, III, IV)</t>
  </si>
  <si>
    <t>(With LBBB, Without LBBB)</t>
  </si>
  <si>
    <t>(Yes, No, NA, Exception A, Exception B)</t>
  </si>
  <si>
    <t xml:space="preserve">The audit sample should include people with arrhythmia and/or heart failure. </t>
  </si>
  <si>
    <t>A, B</t>
  </si>
  <si>
    <t>A - People with a normal QRS duration (less than 120 milliseconds) and with NYHA class I, II, or III symptoms who are not at high risk of sudden death.</t>
  </si>
  <si>
    <t>B - People with a normal QRS duration (less than 120 milliseconds) and with NYHA class IV symptoms.</t>
  </si>
  <si>
    <t>ICD</t>
  </si>
  <si>
    <t>CRT-P</t>
  </si>
  <si>
    <t>ICD if there is a high risk of sudden cardiac death</t>
  </si>
  <si>
    <t>What was the:</t>
  </si>
  <si>
    <t>to ensure that implantable cardioverter defibrillators and cardiac resynchronisation therapy are offered to the people for whom NICE says they should be a treatment option</t>
  </si>
  <si>
    <t>Did the person have the device implanted?</t>
  </si>
  <si>
    <t>(Yes, No)</t>
  </si>
  <si>
    <t>A - People with a normal QRS duration (less than 120 milliseconds) and with NYHA class I, II, or III symptoms who are not at high risk of sudden death.
B - People with a normal QRS duration (less than 120 milliseconds) and with NYHA class IV symptoms.</t>
  </si>
  <si>
    <t>NYHA class (I, II, III, IV)</t>
  </si>
  <si>
    <t>Left bundle branch block (With LBBB, Without LBBB)</t>
  </si>
  <si>
    <t>NYHA class?</t>
  </si>
  <si>
    <t>QRS interval in milliseconds?</t>
  </si>
  <si>
    <t xml:space="preserve">· had spontaneous sustained VT causing syncope or significant haemodynamic compromise? </t>
  </si>
  <si>
    <t>1, 2, 3, 6.</t>
  </si>
  <si>
    <t>4, 6.</t>
  </si>
  <si>
    <t>5, 6.</t>
  </si>
  <si>
    <t>Standard 1 met?</t>
  </si>
  <si>
    <t>Standard 2 met?</t>
  </si>
  <si>
    <t>Standard 3 met?</t>
  </si>
  <si>
    <t>Data collection sheets</t>
  </si>
  <si>
    <r>
      <t xml:space="preserve">Enter the audit data directly in the yellow cells on the data collection sheets. </t>
    </r>
    <r>
      <rPr>
        <sz val="11"/>
        <color indexed="8"/>
        <rFont val="Arial"/>
        <family val="2"/>
      </rPr>
      <t xml:space="preserve">The results are automatically displayed in the clinical audit report.            
Enter demographic information if this information is essential to the project. A table on the right-hand side of the data collection sheet will automatically display the demographic data.
There are 40 rows for patient data which can be increased by enabling the macros within the spreadsheet and using the shortcut Ctrl + Shift + R.  </t>
    </r>
  </si>
  <si>
    <t>(Yes, No, NA)</t>
  </si>
  <si>
    <t>If yes to any of these questions, were they offered an ICD as a treatment option?</t>
  </si>
  <si>
    <t>This may include (but is not limited to) arrhythmia clinics, cardiac genetics clinics, heart failure clinics and echocardiograph services.</t>
  </si>
  <si>
    <t xml:space="preserve">A clinical audit project based on this tool will help to achieve equality of access to NICE-recommended treatments. It will be particularly relevant to carry out an audit in areas where implant rates are lower than the national targets set by the Cardiac Rhythm Management Audit. </t>
  </si>
  <si>
    <t>Auditors may choose to focus on specific groups of patients, such as people who have survived cardiac arrest.</t>
  </si>
  <si>
    <t>4b. People are offered the treatment option (ICD, CRT-D and/or CRT-P) specified in table 1 of the NICE guidance.</t>
  </si>
  <si>
    <t>Data collection for Implantable cardioverter defibrillators and cardiac resynchronisation therapy
for arrhythmias and heart failure clinical audit</t>
  </si>
  <si>
    <t>Did the person have previous serious ventricular arrhythmia, that is  without a treatable cause, and:</t>
  </si>
  <si>
    <r>
      <t xml:space="preserve">(&lt;120, 120–149, </t>
    </r>
    <r>
      <rPr>
        <b/>
        <sz val="10"/>
        <color indexed="8"/>
        <rFont val="Calibri"/>
        <family val="2"/>
      </rPr>
      <t>≥</t>
    </r>
    <r>
      <rPr>
        <b/>
        <sz val="10"/>
        <color indexed="8"/>
        <rFont val="Arial"/>
        <family val="2"/>
      </rPr>
      <t>150)</t>
    </r>
  </si>
  <si>
    <t>Was the person offered the treatment option specified in table 1 of the NICE guidance?</t>
  </si>
  <si>
    <t>QRS interval in milliseconds (&lt;120, 120–149, ≥150)</t>
  </si>
  <si>
    <t>Had the person had surgical repair of congenital heart disease?</t>
  </si>
  <si>
    <r>
      <t xml:space="preserve">Did the person have heart failure and an LVEF of 35% or less?
</t>
    </r>
    <r>
      <rPr>
        <sz val="10"/>
        <color indexed="8"/>
        <rFont val="Arial"/>
        <family val="2"/>
      </rPr>
      <t>If no, end audit here.</t>
    </r>
  </si>
  <si>
    <t>Which treatment option is specified in table 1 of the NICE guidance:</t>
  </si>
  <si>
    <t>Did the person have a previous serious ventricular arrhythmia, that is people who without a treatable cause who:</t>
  </si>
  <si>
    <t>· had sustained VT without syncope or cardiac arrest and also had an associated reduction in LVEF of 35% or less but with symptoms no worse than class III of the NYHA functional classification of heart failure?</t>
  </si>
  <si>
    <t>This audit tool is intended to complement the Cardiac Rhythm Management Audit, which captures people who have received treatment. The sample for an audit based on this tool is people with an arrhythmia and/or heart failure. These are people for whom implantable cardioverter defibrillators and/or cardiac resynchronisation therapy may be clinically appropriate. An audit based on this clinical audit tool focuses on whether these treatments are being offered to the groups of people for whom NICE says they should be an option.</t>
  </si>
  <si>
    <t>patients with an arrhythmia and/or heart failure</t>
  </si>
  <si>
    <t>secondary care services treating people with an arrhythmia and/or heart failure</t>
  </si>
  <si>
    <t>Table 1 Treatment options with ICD or CRT for people with heart failure who have left ventricular dysfunction with an LVEF of 35% or less (according to NYHA class, QRS duration and presence of LBBB)</t>
  </si>
  <si>
    <t xml:space="preserve">≥150 milliseconds with or without LBBB </t>
  </si>
  <si>
    <t>David Trenbath, Clinical Nurse Specialist, Royal Liverpool and Broadgreen University Hospitals NHS Trust</t>
  </si>
  <si>
    <t>The audit standards are based on Implantable cardioverter defibrillators and cardiac resynchronisation therapy for arrhythmias and heart failure. NICE technology appraisal guidance TA314 (2014).</t>
  </si>
  <si>
    <t>Implantable cardioverter defibrillators and cardiac resynchronisation therapy for arrhythmias and heart failure</t>
  </si>
  <si>
    <t xml:space="preserve">See table 1 below. </t>
  </si>
  <si>
    <t>1. People with previous serious ventricular arrhythmia are offered an ICD as a treatment option.</t>
  </si>
  <si>
    <t>2. People who have a familial cardiac condition with a high risk of sudden death are offered an ICD as a treatment option.</t>
  </si>
  <si>
    <t>3. People who have had surgical repair of congenital heart disease are offered an ICD as a treatment option.</t>
  </si>
  <si>
    <t>4a. People with heart failure who have left ventricular dysfunction with an LVEF of 35% or less are offered an ICD or CRT as a treatment option.</t>
  </si>
  <si>
    <r>
      <rPr>
        <b/>
        <sz val="11"/>
        <color indexed="8"/>
        <rFont val="Arial"/>
        <family val="2"/>
      </rPr>
      <t>Abbreviations used:</t>
    </r>
    <r>
      <rPr>
        <sz val="11"/>
        <color indexed="8"/>
        <rFont val="Arial"/>
        <family val="2"/>
      </rPr>
      <t xml:space="preserve"> CRT, Cardiac Resynchronisation Therapy; CRT-D, CRT with Defibrillator; CRT-P, CRT with Pacing; ICD, Implantable Cardioverter Defibrillator; LBBB, Left Bundle Branch Block; NYHA, New York Heart Association; LVEF, Left Ventricular Ejection Fraction; VT, ventricular tachycardia.  </t>
    </r>
  </si>
  <si>
    <t>LBBB?</t>
  </si>
  <si>
    <t>· had survived a cardiac arrest caused by either VT or ventricular fibrillation?</t>
  </si>
  <si>
    <t>This is people who, without a treatable cause:
- have survived a cardiac arrest caused by either VT or ventricular fibrillation or
- have spontaneous sustained VT causing syncope or significant haemodynamic compromise or
- have sustained VT without syncope or cardiac arrest and also have an associated reduction in LVEF of 35% or less but their symptoms are no worse than class III of the NYHA functional classification of heart failure.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</si>
</sst>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809]dd\ mmmm\ yyyy;@"/>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 numFmtId="171" formatCode="dd/mm/yyyy;@"/>
  </numFmts>
  <fonts count="73">
    <font>
      <sz val="11"/>
      <color theme="1"/>
      <name val="Calibri"/>
      <family val="2"/>
    </font>
    <font>
      <sz val="11"/>
      <color indexed="8"/>
      <name val="Calibri"/>
      <family val="2"/>
    </font>
    <font>
      <b/>
      <sz val="18"/>
      <color indexed="8"/>
      <name val="Arial"/>
      <family val="2"/>
    </font>
    <font>
      <sz val="11"/>
      <color indexed="8"/>
      <name val="Arial"/>
      <family val="2"/>
    </font>
    <font>
      <sz val="11"/>
      <name val="Arial"/>
      <family val="2"/>
    </font>
    <font>
      <u val="single"/>
      <sz val="11"/>
      <color indexed="12"/>
      <name val="Arial"/>
      <family val="2"/>
    </font>
    <font>
      <b/>
      <sz val="11"/>
      <name val="Arial"/>
      <family val="2"/>
    </font>
    <font>
      <b/>
      <sz val="10"/>
      <name val="Arial"/>
      <family val="2"/>
    </font>
    <font>
      <b/>
      <sz val="11"/>
      <color indexed="8"/>
      <name val="Arial"/>
      <family val="2"/>
    </font>
    <font>
      <sz val="10"/>
      <color indexed="8"/>
      <name val="Arial"/>
      <family val="2"/>
    </font>
    <font>
      <b/>
      <sz val="11"/>
      <color indexed="8"/>
      <name val="Calibri"/>
      <family val="2"/>
    </font>
    <font>
      <b/>
      <sz val="10"/>
      <color indexed="8"/>
      <name val="Arial"/>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Arial"/>
      <family val="2"/>
    </font>
    <font>
      <sz val="11"/>
      <color indexed="10"/>
      <name val="Arial"/>
      <family val="2"/>
    </font>
    <font>
      <sz val="14"/>
      <color indexed="8"/>
      <name val="Arial"/>
      <family val="2"/>
    </font>
    <font>
      <sz val="11"/>
      <name val="Calibri"/>
      <family val="2"/>
    </font>
    <font>
      <b/>
      <sz val="11"/>
      <name val="Calibri"/>
      <family val="2"/>
    </font>
    <font>
      <sz val="12"/>
      <color indexed="8"/>
      <name val="Arial"/>
      <family val="2"/>
    </font>
    <font>
      <b/>
      <sz val="12"/>
      <color indexed="8"/>
      <name val="Arial"/>
      <family val="2"/>
    </font>
    <font>
      <b/>
      <sz val="16"/>
      <color indexed="8"/>
      <name val="Arial"/>
      <family val="2"/>
    </font>
    <font>
      <sz val="12"/>
      <color indexed="8"/>
      <name val="Calibri"/>
      <family val="2"/>
    </font>
    <font>
      <sz val="18"/>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4"/>
      <color theme="1"/>
      <name val="Arial"/>
      <family val="2"/>
    </font>
    <font>
      <sz val="11"/>
      <color rgb="FFFF0000"/>
      <name val="Arial"/>
      <family val="2"/>
    </font>
    <font>
      <b/>
      <sz val="11"/>
      <color theme="1"/>
      <name val="Arial"/>
      <family val="2"/>
    </font>
    <font>
      <sz val="14"/>
      <color theme="1"/>
      <name val="Arial"/>
      <family val="2"/>
    </font>
    <font>
      <sz val="10"/>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8"/>
      <color theme="1"/>
      <name val="Arial"/>
      <family val="2"/>
    </font>
    <font>
      <b/>
      <sz val="16"/>
      <color theme="1"/>
      <name val="Arial"/>
      <family val="2"/>
    </font>
    <font>
      <sz val="12"/>
      <color theme="1"/>
      <name val="Calibri"/>
      <family val="2"/>
    </font>
    <font>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99"/>
        <bgColor indexed="64"/>
      </patternFill>
    </fill>
    <fill>
      <patternFill patternType="solid">
        <fgColor rgb="FFCCC0DA"/>
        <bgColor indexed="64"/>
      </patternFill>
    </fill>
    <fill>
      <patternFill patternType="solid">
        <fgColor theme="7" tint="0.5999600291252136"/>
        <bgColor indexed="64"/>
      </patternFill>
    </fill>
    <fill>
      <patternFill patternType="solid">
        <fgColor theme="4" tint="0.599960029125213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color theme="1"/>
      </left>
      <right style="medium">
        <color theme="1"/>
      </right>
      <top style="medium">
        <color theme="1"/>
      </top>
      <bottom style="medium">
        <color theme="1"/>
      </bottom>
    </border>
    <border>
      <left style="medium"/>
      <right style="medium"/>
      <top style="medium"/>
      <bottom>
        <color indexed="63"/>
      </bottom>
    </border>
    <border>
      <left style="medium"/>
      <right style="medium"/>
      <top>
        <color indexed="63"/>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right style="medium">
        <color theme="1"/>
      </right>
      <top>
        <color indexed="63"/>
      </top>
      <bottom/>
    </border>
    <border>
      <left style="medium"/>
      <right>
        <color indexed="63"/>
      </right>
      <top>
        <color indexed="63"/>
      </top>
      <bottom style="medium"/>
    </border>
    <border>
      <left style="medium"/>
      <right style="medium">
        <color theme="1"/>
      </right>
      <top style="medium"/>
      <bottom>
        <color indexed="63"/>
      </bottom>
    </border>
    <border>
      <left style="medium"/>
      <right style="medium"/>
      <top>
        <color indexed="63"/>
      </top>
      <bottom>
        <color indexed="63"/>
      </bottom>
    </border>
    <border>
      <left style="medium">
        <color theme="1"/>
      </left>
      <right style="medium">
        <color theme="1"/>
      </right>
      <top style="medium">
        <color theme="1"/>
      </top>
      <bottom/>
    </border>
    <border>
      <left/>
      <right/>
      <top style="medium"/>
      <bottom style="medium"/>
    </border>
    <border>
      <left/>
      <right style="medium"/>
      <top style="medium"/>
      <bottom style="medium"/>
    </border>
    <border>
      <left>
        <color indexed="63"/>
      </left>
      <right style="medium"/>
      <top>
        <color indexed="63"/>
      </top>
      <bottom style="medium"/>
    </border>
    <border>
      <left style="medium">
        <color theme="1"/>
      </left>
      <right style="medium">
        <color theme="1"/>
      </right>
      <top>
        <color indexed="63"/>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57">
    <xf numFmtId="0" fontId="0" fillId="0" borderId="0" xfId="0" applyFont="1" applyAlignment="1">
      <alignment/>
    </xf>
    <xf numFmtId="0" fontId="58" fillId="0" borderId="0" xfId="0" applyFont="1" applyFill="1" applyAlignment="1" applyProtection="1">
      <alignment/>
      <protection locked="0"/>
    </xf>
    <xf numFmtId="0" fontId="58" fillId="0" borderId="0" xfId="0" applyFont="1" applyAlignment="1" applyProtection="1">
      <alignment/>
      <protection locked="0"/>
    </xf>
    <xf numFmtId="0" fontId="59" fillId="0" borderId="10" xfId="0" applyFont="1" applyBorder="1" applyAlignment="1" applyProtection="1">
      <alignment/>
      <protection locked="0"/>
    </xf>
    <xf numFmtId="0" fontId="58" fillId="0" borderId="0" xfId="0" applyFont="1" applyBorder="1" applyAlignment="1" applyProtection="1">
      <alignment/>
      <protection locked="0"/>
    </xf>
    <xf numFmtId="9" fontId="59" fillId="0" borderId="1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58" fillId="0" borderId="0" xfId="0" applyFont="1" applyBorder="1" applyAlignment="1" applyProtection="1">
      <alignment wrapText="1"/>
      <protection locked="0"/>
    </xf>
    <xf numFmtId="0" fontId="60" fillId="0" borderId="0" xfId="0" applyFont="1" applyBorder="1" applyAlignment="1" applyProtection="1">
      <alignment/>
      <protection locked="0"/>
    </xf>
    <xf numFmtId="0" fontId="58" fillId="0" borderId="0" xfId="0" applyFont="1" applyBorder="1" applyAlignment="1" applyProtection="1">
      <alignment vertical="top"/>
      <protection locked="0"/>
    </xf>
    <xf numFmtId="0" fontId="61" fillId="0" borderId="0" xfId="0" applyFont="1" applyBorder="1" applyAlignment="1" applyProtection="1">
      <alignment vertical="top" wrapText="1"/>
      <protection locked="0"/>
    </xf>
    <xf numFmtId="0" fontId="58" fillId="0" borderId="0" xfId="0" applyFont="1" applyBorder="1" applyAlignment="1" applyProtection="1">
      <alignment vertical="top" wrapText="1"/>
      <protection locked="0"/>
    </xf>
    <xf numFmtId="0" fontId="58" fillId="0" borderId="0" xfId="0" applyFont="1" applyAlignment="1" applyProtection="1">
      <alignment horizontal="right"/>
      <protection locked="0"/>
    </xf>
    <xf numFmtId="0" fontId="62" fillId="33" borderId="10" xfId="0" applyFont="1" applyFill="1" applyBorder="1" applyAlignment="1" applyProtection="1">
      <alignment vertical="top" wrapText="1"/>
      <protection locked="0"/>
    </xf>
    <xf numFmtId="0" fontId="62" fillId="33" borderId="11" xfId="0" applyFont="1" applyFill="1" applyBorder="1" applyAlignment="1" applyProtection="1">
      <alignment vertical="top"/>
      <protection locked="0"/>
    </xf>
    <xf numFmtId="0" fontId="62" fillId="33" borderId="12" xfId="0" applyFont="1" applyFill="1" applyBorder="1" applyAlignment="1" applyProtection="1">
      <alignment vertical="top" wrapText="1"/>
      <protection locked="0"/>
    </xf>
    <xf numFmtId="0" fontId="62" fillId="33" borderId="11" xfId="0" applyFont="1" applyFill="1" applyBorder="1" applyAlignment="1" applyProtection="1">
      <alignment vertical="top" wrapText="1"/>
      <protection locked="0"/>
    </xf>
    <xf numFmtId="0" fontId="58" fillId="0" borderId="10" xfId="0" applyFont="1" applyBorder="1" applyAlignment="1" applyProtection="1">
      <alignment vertical="top" wrapText="1"/>
      <protection/>
    </xf>
    <xf numFmtId="0" fontId="58" fillId="0" borderId="13" xfId="0" applyFont="1" applyBorder="1" applyAlignment="1" applyProtection="1">
      <alignment vertical="top" wrapText="1"/>
      <protection/>
    </xf>
    <xf numFmtId="0" fontId="58" fillId="0" borderId="14" xfId="0" applyFont="1" applyBorder="1" applyAlignment="1" applyProtection="1">
      <alignment vertical="top" wrapText="1"/>
      <protection/>
    </xf>
    <xf numFmtId="0" fontId="4" fillId="0" borderId="10" xfId="0" applyFont="1" applyBorder="1" applyAlignment="1" applyProtection="1">
      <alignment vertical="top" wrapText="1"/>
      <protection/>
    </xf>
    <xf numFmtId="0" fontId="62" fillId="33" borderId="10" xfId="0" applyFont="1" applyFill="1" applyBorder="1" applyAlignment="1" applyProtection="1">
      <alignment horizontal="left" vertical="top" wrapText="1"/>
      <protection/>
    </xf>
    <xf numFmtId="0" fontId="62" fillId="33" borderId="13" xfId="0" applyFont="1" applyFill="1" applyBorder="1" applyAlignment="1" applyProtection="1">
      <alignment horizontal="left" vertical="top" wrapText="1"/>
      <protection/>
    </xf>
    <xf numFmtId="0" fontId="63" fillId="0" borderId="0" xfId="0" applyFont="1" applyBorder="1" applyAlignment="1" applyProtection="1">
      <alignment/>
      <protection locked="0"/>
    </xf>
    <xf numFmtId="0" fontId="58" fillId="34" borderId="10" xfId="0" applyFont="1" applyFill="1" applyBorder="1" applyAlignment="1" applyProtection="1">
      <alignment horizontal="left" vertical="top" wrapText="1"/>
      <protection locked="0"/>
    </xf>
    <xf numFmtId="0" fontId="58" fillId="34" borderId="10" xfId="0" applyFont="1" applyFill="1" applyBorder="1" applyAlignment="1" applyProtection="1">
      <alignment horizontal="center" vertical="top" wrapText="1"/>
      <protection locked="0"/>
    </xf>
    <xf numFmtId="14" fontId="58" fillId="34" borderId="10" xfId="0" applyNumberFormat="1" applyFont="1" applyFill="1" applyBorder="1" applyAlignment="1" applyProtection="1">
      <alignment horizontal="center" vertical="top" wrapText="1"/>
      <protection locked="0"/>
    </xf>
    <xf numFmtId="0" fontId="0" fillId="0" borderId="0" xfId="0" applyAlignment="1">
      <alignment/>
    </xf>
    <xf numFmtId="0" fontId="58" fillId="0" borderId="0" xfId="0" applyFont="1" applyAlignment="1">
      <alignment/>
    </xf>
    <xf numFmtId="0" fontId="57" fillId="0" borderId="0" xfId="0" applyFont="1" applyAlignment="1">
      <alignment wrapText="1"/>
    </xf>
    <xf numFmtId="0" fontId="62" fillId="0" borderId="0" xfId="0" applyFont="1" applyAlignment="1" applyProtection="1">
      <alignment horizontal="right"/>
      <protection locked="0"/>
    </xf>
    <xf numFmtId="0" fontId="62" fillId="0" borderId="0" xfId="0" applyFont="1" applyAlignment="1" applyProtection="1">
      <alignment horizontal="left"/>
      <protection/>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vertical="top" wrapText="1"/>
      <protection locked="0"/>
    </xf>
    <xf numFmtId="0" fontId="6" fillId="0" borderId="0" xfId="0" applyFont="1" applyAlignment="1" applyProtection="1">
      <alignment horizontal="left"/>
      <protection/>
    </xf>
    <xf numFmtId="9" fontId="4" fillId="0" borderId="10" xfId="0" applyNumberFormat="1" applyFont="1" applyBorder="1" applyAlignment="1" applyProtection="1" quotePrefix="1">
      <alignment horizontal="center" vertical="center" wrapText="1"/>
      <protection/>
    </xf>
    <xf numFmtId="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2" fillId="0" borderId="0" xfId="0" applyFont="1" applyAlignment="1">
      <alignment wrapText="1"/>
    </xf>
    <xf numFmtId="0" fontId="64" fillId="0" borderId="0" xfId="0" applyFont="1" applyBorder="1" applyAlignment="1" applyProtection="1">
      <alignment/>
      <protection locked="0"/>
    </xf>
    <xf numFmtId="0" fontId="59" fillId="2" borderId="12" xfId="0" applyFont="1" applyFill="1" applyBorder="1" applyAlignment="1" applyProtection="1">
      <alignment horizontal="center"/>
      <protection locked="0"/>
    </xf>
    <xf numFmtId="0" fontId="64" fillId="0" borderId="0" xfId="0" applyFont="1" applyAlignment="1" applyProtection="1">
      <alignment/>
      <protection locked="0"/>
    </xf>
    <xf numFmtId="0" fontId="59" fillId="0" borderId="0" xfId="0" applyFont="1" applyAlignment="1" applyProtection="1">
      <alignment/>
      <protection locked="0"/>
    </xf>
    <xf numFmtId="0" fontId="59" fillId="0" borderId="0" xfId="0" applyFont="1" applyAlignment="1" applyProtection="1">
      <alignment horizontal="center"/>
      <protection locked="0"/>
    </xf>
    <xf numFmtId="0" fontId="64" fillId="0" borderId="0" xfId="0" applyFont="1" applyAlignment="1" applyProtection="1">
      <alignment horizontal="center"/>
      <protection locked="0"/>
    </xf>
    <xf numFmtId="0" fontId="64" fillId="0" borderId="15" xfId="0" applyFont="1" applyBorder="1" applyAlignment="1" applyProtection="1">
      <alignment horizontal="right"/>
      <protection locked="0"/>
    </xf>
    <xf numFmtId="0" fontId="64" fillId="0" borderId="16" xfId="0" applyFont="1" applyBorder="1" applyAlignment="1" applyProtection="1">
      <alignment/>
      <protection locked="0"/>
    </xf>
    <xf numFmtId="0" fontId="64" fillId="0" borderId="17" xfId="0" applyFont="1" applyBorder="1" applyAlignment="1" applyProtection="1">
      <alignment/>
      <protection locked="0"/>
    </xf>
    <xf numFmtId="0" fontId="64" fillId="0" borderId="18" xfId="0" applyFont="1" applyBorder="1" applyAlignment="1" applyProtection="1">
      <alignment horizontal="right"/>
      <protection locked="0"/>
    </xf>
    <xf numFmtId="0" fontId="64" fillId="0" borderId="19" xfId="0" applyFont="1" applyBorder="1" applyAlignment="1" applyProtection="1">
      <alignment/>
      <protection locked="0"/>
    </xf>
    <xf numFmtId="9" fontId="64" fillId="0" borderId="18" xfId="0" applyNumberFormat="1" applyFont="1" applyBorder="1" applyAlignment="1" applyProtection="1">
      <alignment horizontal="right"/>
      <protection locked="0"/>
    </xf>
    <xf numFmtId="9" fontId="64" fillId="0" borderId="0" xfId="0" applyNumberFormat="1" applyFont="1" applyBorder="1" applyAlignment="1" applyProtection="1">
      <alignment/>
      <protection locked="0"/>
    </xf>
    <xf numFmtId="9" fontId="64" fillId="0" borderId="19" xfId="0" applyNumberFormat="1" applyFont="1" applyBorder="1" applyAlignment="1" applyProtection="1">
      <alignment/>
      <protection locked="0"/>
    </xf>
    <xf numFmtId="9" fontId="64" fillId="0" borderId="0" xfId="0" applyNumberFormat="1" applyFont="1" applyAlignment="1" applyProtection="1">
      <alignment/>
      <protection locked="0"/>
    </xf>
    <xf numFmtId="0" fontId="64" fillId="0" borderId="0" xfId="0" applyFont="1" applyAlignment="1" applyProtection="1">
      <alignment horizontal="right"/>
      <protection locked="0"/>
    </xf>
    <xf numFmtId="0" fontId="59" fillId="0" borderId="0" xfId="0" applyFont="1" applyBorder="1" applyAlignment="1" applyProtection="1">
      <alignment/>
      <protection locked="0"/>
    </xf>
    <xf numFmtId="0" fontId="59" fillId="0" borderId="0" xfId="0" applyFont="1" applyBorder="1" applyAlignment="1" applyProtection="1">
      <alignment horizontal="right"/>
      <protection locked="0"/>
    </xf>
    <xf numFmtId="0" fontId="59" fillId="0" borderId="20" xfId="0" applyFont="1" applyBorder="1" applyAlignment="1" applyProtection="1">
      <alignment/>
      <protection locked="0"/>
    </xf>
    <xf numFmtId="0" fontId="58" fillId="0" borderId="0" xfId="0" applyFont="1" applyAlignment="1">
      <alignment wrapText="1"/>
    </xf>
    <xf numFmtId="0" fontId="0" fillId="0" borderId="0" xfId="0" applyAlignment="1">
      <alignment/>
    </xf>
    <xf numFmtId="0" fontId="59" fillId="35" borderId="14" xfId="0" applyFont="1" applyFill="1" applyBorder="1" applyAlignment="1" applyProtection="1">
      <alignment horizontal="left"/>
      <protection locked="0"/>
    </xf>
    <xf numFmtId="0" fontId="59" fillId="35" borderId="21" xfId="0" applyFont="1" applyFill="1" applyBorder="1" applyAlignment="1" applyProtection="1">
      <alignment horizontal="left"/>
      <protection locked="0"/>
    </xf>
    <xf numFmtId="0" fontId="7" fillId="36" borderId="13" xfId="0" applyFont="1" applyFill="1" applyBorder="1" applyAlignment="1" applyProtection="1">
      <alignment horizontal="left"/>
      <protection locked="0"/>
    </xf>
    <xf numFmtId="0" fontId="59" fillId="36" borderId="22" xfId="0" applyFont="1" applyFill="1" applyBorder="1" applyAlignment="1" applyProtection="1">
      <alignment horizontal="left"/>
      <protection locked="0"/>
    </xf>
    <xf numFmtId="0" fontId="59" fillId="36" borderId="13" xfId="0" applyFont="1" applyFill="1" applyBorder="1" applyAlignment="1" applyProtection="1">
      <alignment horizontal="left" wrapText="1"/>
      <protection locked="0"/>
    </xf>
    <xf numFmtId="0" fontId="59" fillId="36" borderId="13" xfId="0" applyFont="1" applyFill="1" applyBorder="1" applyAlignment="1" applyProtection="1">
      <alignment/>
      <protection locked="0"/>
    </xf>
    <xf numFmtId="0" fontId="0" fillId="0" borderId="0" xfId="0" applyAlignment="1">
      <alignment/>
    </xf>
    <xf numFmtId="0" fontId="58" fillId="0" borderId="0" xfId="0" applyFont="1" applyAlignment="1">
      <alignment/>
    </xf>
    <xf numFmtId="0" fontId="59" fillId="2" borderId="14" xfId="0" applyFont="1" applyFill="1" applyBorder="1" applyAlignment="1" applyProtection="1">
      <alignment wrapText="1"/>
      <protection locked="0"/>
    </xf>
    <xf numFmtId="0" fontId="56" fillId="0" borderId="0" xfId="0" applyFont="1" applyAlignment="1">
      <alignment horizontal="left" vertical="top"/>
    </xf>
    <xf numFmtId="0" fontId="0" fillId="0" borderId="0" xfId="0" applyAlignment="1">
      <alignment horizontal="left" vertical="top"/>
    </xf>
    <xf numFmtId="0" fontId="32" fillId="0" borderId="0" xfId="0" applyFont="1" applyAlignment="1">
      <alignment horizontal="left" vertical="top" wrapText="1"/>
    </xf>
    <xf numFmtId="0" fontId="33" fillId="0" borderId="13" xfId="0" applyFont="1" applyBorder="1" applyAlignment="1">
      <alignment wrapText="1"/>
    </xf>
    <xf numFmtId="0" fontId="32" fillId="0" borderId="23" xfId="0" applyFont="1" applyBorder="1" applyAlignment="1">
      <alignment wrapText="1"/>
    </xf>
    <xf numFmtId="0" fontId="32" fillId="0" borderId="14" xfId="0" applyFont="1" applyBorder="1" applyAlignment="1">
      <alignment wrapText="1"/>
    </xf>
    <xf numFmtId="0" fontId="0" fillId="0" borderId="0" xfId="0" applyAlignment="1">
      <alignment/>
    </xf>
    <xf numFmtId="0" fontId="59" fillId="2" borderId="24" xfId="0" applyFont="1" applyFill="1" applyBorder="1" applyAlignment="1" applyProtection="1">
      <alignment wrapText="1"/>
      <protection locked="0"/>
    </xf>
    <xf numFmtId="0" fontId="58" fillId="0" borderId="10" xfId="0" applyFont="1" applyBorder="1" applyAlignment="1">
      <alignment wrapText="1"/>
    </xf>
    <xf numFmtId="0" fontId="58" fillId="0" borderId="0" xfId="0" applyFont="1" applyBorder="1" applyAlignment="1">
      <alignment wrapText="1"/>
    </xf>
    <xf numFmtId="0" fontId="58" fillId="0" borderId="0" xfId="0" applyFont="1" applyAlignment="1">
      <alignment wrapText="1"/>
    </xf>
    <xf numFmtId="0" fontId="0" fillId="0" borderId="0" xfId="0" applyAlignment="1">
      <alignment/>
    </xf>
    <xf numFmtId="0" fontId="58" fillId="0" borderId="0" xfId="0" applyFont="1" applyAlignment="1">
      <alignment/>
    </xf>
    <xf numFmtId="0" fontId="58" fillId="34" borderId="11" xfId="0" applyFont="1" applyFill="1" applyBorder="1" applyAlignment="1" applyProtection="1">
      <alignment horizontal="left" vertical="top" wrapText="1"/>
      <protection locked="0"/>
    </xf>
    <xf numFmtId="0" fontId="58" fillId="0" borderId="10" xfId="0" applyFont="1" applyBorder="1" applyAlignment="1">
      <alignment horizontal="left" vertical="top" wrapText="1"/>
    </xf>
    <xf numFmtId="0" fontId="64" fillId="34" borderId="10" xfId="0" applyFont="1" applyFill="1" applyBorder="1" applyAlignment="1" applyProtection="1">
      <alignment horizontal="left" vertical="center"/>
      <protection locked="0"/>
    </xf>
    <xf numFmtId="0" fontId="64" fillId="34" borderId="11" xfId="0" applyFont="1" applyFill="1" applyBorder="1" applyAlignment="1" applyProtection="1">
      <alignment horizontal="left" vertical="center"/>
      <protection locked="0"/>
    </xf>
    <xf numFmtId="0" fontId="64" fillId="11" borderId="10" xfId="0" applyFont="1" applyFill="1" applyBorder="1" applyAlignment="1" applyProtection="1">
      <alignment vertical="center"/>
      <protection locked="0"/>
    </xf>
    <xf numFmtId="0" fontId="64" fillId="35" borderId="10" xfId="0" applyFont="1" applyFill="1" applyBorder="1" applyAlignment="1" applyProtection="1">
      <alignment vertical="center"/>
      <protection locked="0"/>
    </xf>
    <xf numFmtId="0" fontId="64" fillId="0" borderId="10" xfId="0" applyFont="1" applyBorder="1" applyAlignment="1" applyProtection="1">
      <alignment horizontal="center" vertical="center"/>
      <protection locked="0"/>
    </xf>
    <xf numFmtId="9" fontId="64" fillId="0" borderId="10" xfId="0" applyNumberFormat="1" applyFont="1" applyBorder="1" applyAlignment="1" applyProtection="1">
      <alignment horizontal="center" vertical="center"/>
      <protection locked="0"/>
    </xf>
    <xf numFmtId="0" fontId="64" fillId="0" borderId="0" xfId="0" applyFont="1" applyAlignment="1" applyProtection="1">
      <alignment horizontal="center" vertical="center"/>
      <protection locked="0"/>
    </xf>
    <xf numFmtId="0" fontId="64" fillId="2" borderId="11" xfId="0" applyFont="1" applyFill="1" applyBorder="1" applyAlignment="1" applyProtection="1">
      <alignment horizontal="left" vertical="center"/>
      <protection locked="0"/>
    </xf>
    <xf numFmtId="0" fontId="59" fillId="0" borderId="0" xfId="0" applyFont="1" applyAlignment="1" applyProtection="1">
      <alignment horizontal="left" vertical="center"/>
      <protection locked="0"/>
    </xf>
    <xf numFmtId="0" fontId="64" fillId="33" borderId="10" xfId="0" applyFont="1" applyFill="1" applyBorder="1" applyAlignment="1" applyProtection="1">
      <alignment horizontal="left" vertical="center"/>
      <protection locked="0"/>
    </xf>
    <xf numFmtId="0" fontId="64" fillId="2" borderId="10" xfId="0" applyFont="1" applyFill="1" applyBorder="1" applyAlignment="1" applyProtection="1">
      <alignment horizontal="left" vertical="center"/>
      <protection locked="0"/>
    </xf>
    <xf numFmtId="0" fontId="64" fillId="0" borderId="25" xfId="0" applyFont="1" applyBorder="1" applyAlignment="1" applyProtection="1">
      <alignment horizontal="left" vertical="center"/>
      <protection locked="0"/>
    </xf>
    <xf numFmtId="0" fontId="64" fillId="0" borderId="10" xfId="0" applyFont="1" applyBorder="1" applyAlignment="1" applyProtection="1">
      <alignment horizontal="center" vertical="center"/>
      <protection/>
    </xf>
    <xf numFmtId="0" fontId="65" fillId="0" borderId="0" xfId="0" applyFont="1" applyAlignment="1" applyProtection="1">
      <alignment/>
      <protection locked="0"/>
    </xf>
    <xf numFmtId="0" fontId="62" fillId="0" borderId="10" xfId="0" applyFont="1" applyBorder="1" applyAlignment="1">
      <alignment horizontal="center"/>
    </xf>
    <xf numFmtId="0" fontId="58" fillId="0" borderId="10" xfId="0" applyFont="1" applyBorder="1" applyAlignment="1">
      <alignment horizontal="left" vertical="top"/>
    </xf>
    <xf numFmtId="0" fontId="0" fillId="0" borderId="0" xfId="0" applyFont="1" applyAlignment="1" applyProtection="1">
      <alignment/>
      <protection locked="0"/>
    </xf>
    <xf numFmtId="0" fontId="62" fillId="0" borderId="0" xfId="0" applyFont="1" applyFill="1" applyBorder="1" applyAlignment="1">
      <alignment horizontal="left"/>
    </xf>
    <xf numFmtId="0" fontId="0" fillId="0" borderId="0" xfId="0" applyAlignment="1">
      <alignment/>
    </xf>
    <xf numFmtId="0" fontId="62" fillId="33" borderId="10" xfId="0" applyFont="1" applyFill="1" applyBorder="1" applyAlignment="1" applyProtection="1">
      <alignment horizontal="left"/>
      <protection/>
    </xf>
    <xf numFmtId="0" fontId="62" fillId="33" borderId="10" xfId="0" applyFont="1" applyFill="1" applyBorder="1" applyAlignment="1" applyProtection="1">
      <alignment horizontal="left" wrapText="1"/>
      <protection/>
    </xf>
    <xf numFmtId="0" fontId="58" fillId="0" borderId="0" xfId="0" applyFont="1" applyAlignment="1">
      <alignment/>
    </xf>
    <xf numFmtId="0" fontId="58" fillId="0" borderId="0" xfId="0" applyFont="1" applyAlignment="1" applyProtection="1">
      <alignment vertical="top" wrapText="1"/>
      <protection/>
    </xf>
    <xf numFmtId="0" fontId="0" fillId="0" borderId="0" xfId="0" applyAlignment="1" applyProtection="1">
      <alignment vertical="top" wrapText="1"/>
      <protection/>
    </xf>
    <xf numFmtId="0" fontId="59" fillId="36" borderId="14" xfId="0" applyFont="1" applyFill="1" applyBorder="1" applyAlignment="1" applyProtection="1">
      <alignment/>
      <protection locked="0"/>
    </xf>
    <xf numFmtId="0" fontId="59" fillId="0" borderId="0" xfId="0" applyFont="1" applyAlignment="1" applyProtection="1">
      <alignment/>
      <protection locked="0"/>
    </xf>
    <xf numFmtId="0" fontId="62" fillId="0" borderId="11" xfId="0" applyFont="1" applyBorder="1" applyAlignment="1">
      <alignment horizontal="center"/>
    </xf>
    <xf numFmtId="0" fontId="0" fillId="0" borderId="26" xfId="0" applyFont="1" applyBorder="1" applyAlignment="1">
      <alignment horizontal="center"/>
    </xf>
    <xf numFmtId="0" fontId="0" fillId="0" borderId="26" xfId="0" applyFont="1" applyBorder="1" applyAlignment="1">
      <alignment wrapText="1"/>
    </xf>
    <xf numFmtId="0" fontId="66" fillId="0" borderId="10" xfId="0" applyFont="1" applyBorder="1" applyAlignment="1">
      <alignment horizontal="left" vertical="center" wrapText="1" indent="8"/>
    </xf>
    <xf numFmtId="0" fontId="0" fillId="0" borderId="26" xfId="0" applyBorder="1" applyAlignment="1">
      <alignment/>
    </xf>
    <xf numFmtId="0" fontId="66" fillId="0" borderId="14" xfId="0" applyFont="1" applyBorder="1" applyAlignment="1">
      <alignment horizontal="left" vertical="center" wrapText="1" indent="8"/>
    </xf>
    <xf numFmtId="0" fontId="67" fillId="0" borderId="27" xfId="0" applyFont="1" applyBorder="1" applyAlignment="1">
      <alignment vertical="center" wrapText="1"/>
    </xf>
    <xf numFmtId="0" fontId="68" fillId="0" borderId="14" xfId="0" applyFont="1" applyBorder="1" applyAlignment="1">
      <alignment vertical="center" wrapText="1"/>
    </xf>
    <xf numFmtId="0" fontId="65" fillId="0" borderId="27" xfId="0" applyFont="1" applyBorder="1" applyAlignment="1">
      <alignment horizontal="left" vertical="center" wrapText="1"/>
    </xf>
    <xf numFmtId="0" fontId="68" fillId="0" borderId="27" xfId="0" applyFont="1" applyBorder="1" applyAlignment="1">
      <alignment vertical="center" wrapText="1"/>
    </xf>
    <xf numFmtId="0" fontId="68" fillId="0" borderId="19" xfId="0" applyFont="1" applyBorder="1" applyAlignment="1">
      <alignment vertical="center" wrapText="1"/>
    </xf>
    <xf numFmtId="0" fontId="4" fillId="0" borderId="0" xfId="0" applyFont="1" applyBorder="1" applyAlignment="1" applyProtection="1">
      <alignment vertical="top" wrapText="1"/>
      <protection/>
    </xf>
    <xf numFmtId="0" fontId="4" fillId="0" borderId="0" xfId="0" applyFont="1" applyBorder="1" applyAlignment="1" applyProtection="1">
      <alignment horizontal="left" vertical="top" wrapText="1"/>
      <protection/>
    </xf>
    <xf numFmtId="0" fontId="4" fillId="0" borderId="0" xfId="0" applyFont="1" applyBorder="1" applyAlignment="1" applyProtection="1">
      <alignment vertical="top" wrapText="1"/>
      <protection locked="0"/>
    </xf>
    <xf numFmtId="0" fontId="59" fillId="2" borderId="24" xfId="0" applyFont="1" applyFill="1" applyBorder="1" applyAlignment="1" applyProtection="1">
      <alignment horizontal="center"/>
      <protection locked="0"/>
    </xf>
    <xf numFmtId="0" fontId="59" fillId="2" borderId="28" xfId="0" applyFont="1" applyFill="1" applyBorder="1" applyAlignment="1" applyProtection="1">
      <alignment wrapText="1"/>
      <protection locked="0"/>
    </xf>
    <xf numFmtId="0" fontId="59" fillId="37" borderId="12" xfId="0" applyFont="1" applyFill="1" applyBorder="1" applyAlignment="1" applyProtection="1">
      <alignment horizontal="center"/>
      <protection locked="0"/>
    </xf>
    <xf numFmtId="0" fontId="59" fillId="37" borderId="24" xfId="0" applyFont="1" applyFill="1" applyBorder="1" applyAlignment="1" applyProtection="1">
      <alignment horizontal="center"/>
      <protection locked="0"/>
    </xf>
    <xf numFmtId="0" fontId="59" fillId="37" borderId="28" xfId="0" applyFont="1" applyFill="1" applyBorder="1" applyAlignment="1" applyProtection="1">
      <alignment wrapText="1"/>
      <protection locked="0"/>
    </xf>
    <xf numFmtId="0" fontId="59" fillId="37" borderId="14" xfId="0" applyFont="1" applyFill="1" applyBorder="1" applyAlignment="1" applyProtection="1">
      <alignment wrapText="1"/>
      <protection locked="0"/>
    </xf>
    <xf numFmtId="0" fontId="64" fillId="0" borderId="10" xfId="0" applyFont="1" applyFill="1" applyBorder="1" applyAlignment="1" applyProtection="1">
      <alignment horizontal="left" vertical="center"/>
      <protection locked="0"/>
    </xf>
    <xf numFmtId="0" fontId="62" fillId="0" borderId="0" xfId="0" applyFont="1" applyBorder="1" applyAlignment="1">
      <alignment horizontal="center"/>
    </xf>
    <xf numFmtId="0" fontId="62" fillId="0" borderId="25" xfId="0" applyFont="1" applyBorder="1" applyAlignment="1">
      <alignment horizontal="center" wrapText="1"/>
    </xf>
    <xf numFmtId="16" fontId="4" fillId="0" borderId="10" xfId="0" applyNumberFormat="1" applyFont="1" applyBorder="1" applyAlignment="1" applyProtection="1">
      <alignment horizontal="left" vertical="top" wrapText="1"/>
      <protection/>
    </xf>
    <xf numFmtId="0" fontId="0" fillId="0" borderId="10" xfId="0" applyFont="1" applyBorder="1" applyAlignment="1">
      <alignment/>
    </xf>
    <xf numFmtId="0" fontId="0" fillId="0" borderId="11" xfId="0" applyBorder="1" applyAlignment="1">
      <alignment/>
    </xf>
    <xf numFmtId="0" fontId="62" fillId="0" borderId="11" xfId="0" applyFont="1" applyBorder="1" applyAlignment="1">
      <alignment horizontal="center"/>
    </xf>
    <xf numFmtId="0" fontId="0" fillId="0" borderId="26" xfId="0" applyFont="1" applyBorder="1" applyAlignment="1">
      <alignment horizontal="center"/>
    </xf>
    <xf numFmtId="0" fontId="62" fillId="0" borderId="25" xfId="0" applyFont="1" applyBorder="1" applyAlignment="1">
      <alignment horizontal="center"/>
    </xf>
    <xf numFmtId="0" fontId="56" fillId="0" borderId="26" xfId="0" applyFont="1" applyBorder="1" applyAlignment="1">
      <alignment horizontal="center"/>
    </xf>
    <xf numFmtId="0" fontId="64" fillId="0" borderId="10" xfId="0" applyFont="1" applyBorder="1" applyAlignment="1" applyProtection="1">
      <alignment horizontal="left" vertical="center"/>
      <protection locked="0"/>
    </xf>
    <xf numFmtId="0" fontId="58" fillId="0" borderId="0" xfId="0" applyFont="1" applyAlignment="1" applyProtection="1">
      <alignment/>
      <protection locked="0"/>
    </xf>
    <xf numFmtId="0" fontId="0" fillId="0" borderId="0" xfId="0" applyFont="1" applyAlignment="1">
      <alignment/>
    </xf>
    <xf numFmtId="0" fontId="59" fillId="0" borderId="0" xfId="0" applyFont="1" applyAlignment="1" applyProtection="1">
      <alignment/>
      <protection locked="0"/>
    </xf>
    <xf numFmtId="0" fontId="59" fillId="37" borderId="23" xfId="0" applyFont="1" applyFill="1" applyBorder="1" applyAlignment="1" applyProtection="1">
      <alignment wrapText="1"/>
      <protection locked="0"/>
    </xf>
    <xf numFmtId="0" fontId="59" fillId="37" borderId="14" xfId="0" applyFont="1" applyFill="1" applyBorder="1" applyAlignment="1" applyProtection="1">
      <alignment horizontal="left" wrapText="1"/>
      <protection locked="0"/>
    </xf>
    <xf numFmtId="0" fontId="4" fillId="0" borderId="13" xfId="0" applyFont="1" applyBorder="1" applyAlignment="1" applyProtection="1">
      <alignment vertical="top" wrapText="1"/>
      <protection/>
    </xf>
    <xf numFmtId="0" fontId="62" fillId="33" borderId="14" xfId="0" applyFont="1" applyFill="1" applyBorder="1" applyAlignment="1" applyProtection="1">
      <alignment horizontal="left" vertical="top" wrapText="1"/>
      <protection/>
    </xf>
    <xf numFmtId="0" fontId="4" fillId="0" borderId="14" xfId="0" applyFont="1" applyBorder="1" applyAlignment="1" applyProtection="1">
      <alignment vertical="top" wrapText="1"/>
      <protection/>
    </xf>
    <xf numFmtId="0" fontId="0" fillId="0" borderId="0" xfId="0" applyAlignment="1">
      <alignment/>
    </xf>
    <xf numFmtId="0" fontId="69" fillId="0" borderId="0" xfId="0" applyFont="1" applyFill="1" applyBorder="1" applyAlignment="1" applyProtection="1">
      <alignment/>
      <protection locked="0"/>
    </xf>
    <xf numFmtId="0" fontId="0" fillId="0" borderId="0" xfId="0" applyAlignment="1">
      <alignment/>
    </xf>
    <xf numFmtId="0" fontId="69" fillId="0" borderId="0" xfId="0" applyFont="1" applyFill="1" applyBorder="1" applyAlignment="1" applyProtection="1">
      <alignment/>
      <protection locked="0"/>
    </xf>
    <xf numFmtId="0" fontId="59" fillId="0" borderId="0" xfId="0" applyFont="1" applyAlignment="1" applyProtection="1">
      <alignment/>
      <protection locked="0"/>
    </xf>
    <xf numFmtId="0" fontId="58" fillId="0" borderId="0" xfId="0" applyNumberFormat="1" applyFont="1" applyAlignment="1" applyProtection="1">
      <alignment wrapText="1"/>
      <protection/>
    </xf>
    <xf numFmtId="0" fontId="0" fillId="0" borderId="0" xfId="0" applyAlignment="1" applyProtection="1">
      <alignment wrapText="1"/>
      <protection/>
    </xf>
    <xf numFmtId="0" fontId="58" fillId="0" borderId="0" xfId="0" applyFont="1" applyBorder="1" applyAlignment="1" applyProtection="1">
      <alignment vertical="top" wrapText="1"/>
      <protection/>
    </xf>
    <xf numFmtId="0" fontId="58" fillId="0" borderId="0" xfId="0" applyFont="1" applyBorder="1" applyAlignment="1" applyProtection="1">
      <alignment horizontal="left" vertical="top" wrapText="1"/>
      <protection/>
    </xf>
    <xf numFmtId="0" fontId="60" fillId="0" borderId="0" xfId="0" applyFont="1" applyBorder="1" applyAlignment="1" applyProtection="1">
      <alignment/>
      <protection/>
    </xf>
    <xf numFmtId="0" fontId="2"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58" fillId="0" borderId="0" xfId="0" applyFont="1" applyBorder="1" applyAlignment="1" applyProtection="1">
      <alignment vertical="top" wrapText="1"/>
      <protection locked="0"/>
    </xf>
    <xf numFmtId="0" fontId="0" fillId="0" borderId="0" xfId="0" applyAlignment="1">
      <alignment vertical="top" wrapText="1"/>
    </xf>
    <xf numFmtId="0" fontId="62" fillId="0" borderId="0" xfId="0" applyFont="1" applyAlignment="1" applyProtection="1">
      <alignment wrapText="1"/>
      <protection locked="0"/>
    </xf>
    <xf numFmtId="0" fontId="56" fillId="0" borderId="0" xfId="0" applyFont="1" applyAlignment="1">
      <alignment wrapText="1"/>
    </xf>
    <xf numFmtId="0" fontId="58" fillId="0" borderId="0" xfId="0" applyFont="1" applyAlignment="1" applyProtection="1">
      <alignment/>
      <protection locked="0"/>
    </xf>
    <xf numFmtId="0" fontId="0" fillId="0" borderId="0" xfId="0" applyAlignment="1">
      <alignment/>
    </xf>
    <xf numFmtId="0" fontId="68" fillId="0" borderId="13" xfId="0" applyFont="1" applyBorder="1" applyAlignment="1">
      <alignment vertical="center" wrapText="1"/>
    </xf>
    <xf numFmtId="0" fontId="68" fillId="0" borderId="14" xfId="0" applyFont="1" applyBorder="1" applyAlignment="1">
      <alignment vertical="center" wrapText="1"/>
    </xf>
    <xf numFmtId="0" fontId="62" fillId="33" borderId="11" xfId="0" applyFont="1" applyFill="1" applyBorder="1" applyAlignment="1" applyProtection="1">
      <alignment horizontal="left" wrapText="1"/>
      <protection/>
    </xf>
    <xf numFmtId="0" fontId="0" fillId="0" borderId="25" xfId="0" applyBorder="1" applyAlignment="1">
      <alignment horizontal="left" wrapText="1"/>
    </xf>
    <xf numFmtId="0" fontId="0" fillId="0" borderId="26" xfId="0" applyBorder="1" applyAlignment="1">
      <alignment horizontal="left" wrapText="1"/>
    </xf>
    <xf numFmtId="0" fontId="67" fillId="0" borderId="11"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26"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26" xfId="0" applyFont="1" applyBorder="1" applyAlignment="1">
      <alignment horizontal="center" vertical="center" wrapText="1"/>
    </xf>
    <xf numFmtId="0" fontId="58" fillId="0" borderId="0" xfId="0" applyFont="1" applyBorder="1" applyAlignment="1" applyProtection="1">
      <alignment/>
      <protection locked="0"/>
    </xf>
    <xf numFmtId="0" fontId="69" fillId="0" borderId="0" xfId="0" applyFont="1" applyFill="1" applyBorder="1" applyAlignment="1" applyProtection="1">
      <alignment wrapText="1"/>
      <protection/>
    </xf>
    <xf numFmtId="0" fontId="0" fillId="0" borderId="0" xfId="0" applyAlignment="1">
      <alignment wrapText="1"/>
    </xf>
    <xf numFmtId="0" fontId="58" fillId="0" borderId="0" xfId="0" applyFont="1" applyFill="1" applyBorder="1" applyAlignment="1" applyProtection="1">
      <alignment wrapText="1"/>
      <protection/>
    </xf>
    <xf numFmtId="0" fontId="58" fillId="0" borderId="0" xfId="0" applyNumberFormat="1" applyFont="1" applyFill="1" applyBorder="1" applyAlignment="1" applyProtection="1">
      <alignment wrapText="1"/>
      <protection/>
    </xf>
    <xf numFmtId="0" fontId="9" fillId="0" borderId="0" xfId="0" applyFont="1" applyAlignment="1" applyProtection="1">
      <alignment/>
      <protection locked="0"/>
    </xf>
    <xf numFmtId="0" fontId="0" fillId="0" borderId="0" xfId="0" applyFont="1" applyAlignment="1">
      <alignment/>
    </xf>
    <xf numFmtId="0" fontId="69" fillId="0" borderId="0" xfId="0" applyFont="1" applyFill="1" applyBorder="1" applyAlignment="1" applyProtection="1">
      <alignment wrapText="1"/>
      <protection locked="0"/>
    </xf>
    <xf numFmtId="0" fontId="69" fillId="0" borderId="0" xfId="0" applyFont="1" applyFill="1" applyBorder="1" applyAlignment="1" applyProtection="1">
      <alignment/>
      <protection locked="0"/>
    </xf>
    <xf numFmtId="0" fontId="70" fillId="0" borderId="0" xfId="0" applyFont="1" applyFill="1" applyBorder="1" applyAlignment="1" applyProtection="1">
      <alignment/>
      <protection locked="0"/>
    </xf>
    <xf numFmtId="0" fontId="59" fillId="2" borderId="29" xfId="0" applyFont="1" applyFill="1" applyBorder="1" applyAlignment="1" applyProtection="1">
      <alignment horizontal="left" wrapText="1"/>
      <protection locked="0"/>
    </xf>
    <xf numFmtId="0" fontId="0" fillId="0" borderId="30" xfId="0" applyBorder="1" applyAlignment="1">
      <alignment horizontal="left" wrapText="1"/>
    </xf>
    <xf numFmtId="0" fontId="0" fillId="0" borderId="31" xfId="0" applyBorder="1" applyAlignment="1">
      <alignment horizontal="left" wrapText="1"/>
    </xf>
    <xf numFmtId="0" fontId="59" fillId="0" borderId="0" xfId="0" applyFont="1" applyAlignment="1" applyProtection="1">
      <alignment/>
      <protection locked="0"/>
    </xf>
    <xf numFmtId="0" fontId="64" fillId="0" borderId="0" xfId="0" applyFont="1" applyAlignment="1" applyProtection="1">
      <alignment/>
      <protection locked="0"/>
    </xf>
    <xf numFmtId="0" fontId="0" fillId="0" borderId="30" xfId="0" applyBorder="1" applyAlignment="1">
      <alignment/>
    </xf>
    <xf numFmtId="0" fontId="0" fillId="0" borderId="31" xfId="0" applyBorder="1" applyAlignment="1">
      <alignment/>
    </xf>
    <xf numFmtId="0" fontId="59" fillId="2" borderId="29" xfId="0" applyFont="1" applyFill="1" applyBorder="1" applyAlignment="1" applyProtection="1">
      <alignment horizontal="left"/>
      <protection locked="0"/>
    </xf>
    <xf numFmtId="0" fontId="59" fillId="2" borderId="30" xfId="0" applyFont="1" applyFill="1" applyBorder="1" applyAlignment="1" applyProtection="1">
      <alignment horizontal="left"/>
      <protection locked="0"/>
    </xf>
    <xf numFmtId="0" fontId="59" fillId="2" borderId="31" xfId="0" applyFont="1" applyFill="1" applyBorder="1" applyAlignment="1" applyProtection="1">
      <alignment horizontal="left"/>
      <protection locked="0"/>
    </xf>
    <xf numFmtId="0" fontId="58" fillId="0" borderId="11" xfId="0" applyFont="1" applyBorder="1" applyAlignment="1" applyProtection="1">
      <alignment vertical="top" wrapText="1"/>
      <protection/>
    </xf>
    <xf numFmtId="0" fontId="0" fillId="0" borderId="25" xfId="0" applyBorder="1" applyAlignment="1">
      <alignment vertical="top" wrapText="1"/>
    </xf>
    <xf numFmtId="0" fontId="0" fillId="0" borderId="26" xfId="0" applyBorder="1" applyAlignment="1">
      <alignment vertical="top" wrapText="1"/>
    </xf>
    <xf numFmtId="0" fontId="58"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xf>
    <xf numFmtId="0" fontId="62" fillId="33" borderId="11" xfId="0" applyFont="1" applyFill="1" applyBorder="1" applyAlignment="1" applyProtection="1">
      <alignment/>
      <protection locked="0"/>
    </xf>
    <xf numFmtId="0" fontId="0" fillId="0" borderId="25" xfId="0" applyBorder="1" applyAlignment="1">
      <alignment/>
    </xf>
    <xf numFmtId="0" fontId="66" fillId="0" borderId="0" xfId="0" applyFont="1" applyFill="1" applyBorder="1" applyAlignment="1">
      <alignment horizontal="left" vertical="top" wrapText="1"/>
    </xf>
    <xf numFmtId="0" fontId="0" fillId="0" borderId="26" xfId="0" applyBorder="1" applyAlignment="1">
      <alignment/>
    </xf>
    <xf numFmtId="0" fontId="58" fillId="0" borderId="0" xfId="0" applyFont="1" applyAlignment="1">
      <alignment wrapText="1"/>
    </xf>
    <xf numFmtId="0" fontId="71" fillId="0" borderId="0" xfId="0" applyFont="1" applyAlignment="1">
      <alignment horizontal="left" vertical="top" wrapText="1"/>
    </xf>
    <xf numFmtId="0" fontId="71" fillId="0" borderId="0" xfId="0" applyFont="1" applyAlignment="1">
      <alignment horizontal="left"/>
    </xf>
    <xf numFmtId="0" fontId="58" fillId="0" borderId="32" xfId="0" applyFont="1" applyBorder="1" applyAlignment="1" applyProtection="1">
      <alignment/>
      <protection locked="0"/>
    </xf>
    <xf numFmtId="0" fontId="0" fillId="0" borderId="32" xfId="0" applyFont="1" applyBorder="1" applyAlignment="1">
      <alignment/>
    </xf>
    <xf numFmtId="0" fontId="69" fillId="0" borderId="0" xfId="0" applyFont="1" applyAlignment="1">
      <alignment horizontal="left" wrapText="1"/>
    </xf>
    <xf numFmtId="0" fontId="0" fillId="0" borderId="0" xfId="0" applyAlignment="1">
      <alignment horizontal="left" wrapText="1"/>
    </xf>
    <xf numFmtId="0" fontId="58" fillId="0" borderId="0" xfId="0" applyFont="1" applyAlignment="1">
      <alignment/>
    </xf>
    <xf numFmtId="0" fontId="58" fillId="0" borderId="0" xfId="0" applyFont="1" applyBorder="1" applyAlignment="1" applyProtection="1">
      <alignment wrapText="1"/>
      <protection locked="0"/>
    </xf>
    <xf numFmtId="0" fontId="0" fillId="0" borderId="0" xfId="0" applyFont="1" applyAlignment="1" applyProtection="1">
      <alignment/>
      <protection locked="0"/>
    </xf>
    <xf numFmtId="0" fontId="69" fillId="0" borderId="0" xfId="0" applyFont="1" applyFill="1" applyBorder="1" applyAlignment="1" applyProtection="1">
      <alignment/>
      <protection/>
    </xf>
    <xf numFmtId="0" fontId="72" fillId="0" borderId="0" xfId="0" applyFont="1" applyFill="1" applyAlignment="1" applyProtection="1">
      <alignment/>
      <protection/>
    </xf>
    <xf numFmtId="0" fontId="58" fillId="34" borderId="11" xfId="0" applyFont="1" applyFill="1" applyBorder="1" applyAlignment="1" applyProtection="1">
      <alignment horizontal="left" vertical="top" wrapText="1"/>
      <protection locked="0"/>
    </xf>
    <xf numFmtId="0" fontId="58" fillId="34" borderId="26" xfId="0" applyFont="1" applyFill="1" applyBorder="1" applyAlignment="1" applyProtection="1">
      <alignment horizontal="left" vertical="top" wrapText="1"/>
      <protection locked="0"/>
    </xf>
    <xf numFmtId="0" fontId="58" fillId="0" borderId="0" xfId="0" applyFont="1" applyBorder="1" applyAlignment="1" applyProtection="1">
      <alignment wrapText="1"/>
      <protection/>
    </xf>
    <xf numFmtId="0" fontId="0" fillId="0" borderId="0" xfId="0" applyFont="1" applyAlignment="1" applyProtection="1">
      <alignment/>
      <protection/>
    </xf>
    <xf numFmtId="0" fontId="50" fillId="0" borderId="0" xfId="53" applyAlignment="1" applyProtection="1">
      <alignment/>
      <protection/>
    </xf>
    <xf numFmtId="0" fontId="64" fillId="0" borderId="0" xfId="0" applyFont="1" applyAlignment="1" applyProtection="1">
      <alignment wrapText="1"/>
      <protection locked="0"/>
    </xf>
    <xf numFmtId="0" fontId="58" fillId="0" borderId="11" xfId="0" applyFont="1" applyBorder="1" applyAlignment="1">
      <alignment horizontal="left" vertical="top" wrapText="1"/>
    </xf>
    <xf numFmtId="0" fontId="58" fillId="0" borderId="25" xfId="0" applyFont="1" applyBorder="1" applyAlignment="1">
      <alignment horizontal="left" vertical="top" wrapText="1"/>
    </xf>
    <xf numFmtId="0" fontId="0" fillId="0" borderId="26" xfId="0" applyFont="1" applyBorder="1" applyAlignment="1">
      <alignment horizontal="left" vertical="top" wrapText="1"/>
    </xf>
    <xf numFmtId="0" fontId="62" fillId="0" borderId="11" xfId="0" applyFont="1" applyBorder="1" applyAlignment="1">
      <alignment horizontal="center"/>
    </xf>
    <xf numFmtId="0" fontId="0" fillId="0" borderId="26" xfId="0" applyFont="1" applyBorder="1" applyAlignment="1">
      <alignment horizontal="center"/>
    </xf>
    <xf numFmtId="0" fontId="62" fillId="0" borderId="25" xfId="0" applyFont="1" applyBorder="1" applyAlignment="1">
      <alignment horizontal="center"/>
    </xf>
    <xf numFmtId="0" fontId="56" fillId="0" borderId="26" xfId="0" applyFont="1" applyBorder="1" applyAlignment="1">
      <alignment horizontal="center"/>
    </xf>
    <xf numFmtId="0" fontId="62" fillId="0" borderId="11" xfId="0" applyFont="1" applyBorder="1" applyAlignment="1">
      <alignment horizontal="left" vertical="top"/>
    </xf>
    <xf numFmtId="0" fontId="62" fillId="0" borderId="25" xfId="0" applyFont="1" applyBorder="1" applyAlignment="1">
      <alignment horizontal="left" vertical="top"/>
    </xf>
    <xf numFmtId="0" fontId="62" fillId="0" borderId="26" xfId="0" applyFont="1" applyBorder="1" applyAlignment="1">
      <alignment horizontal="left" vertical="top"/>
    </xf>
    <xf numFmtId="0" fontId="62" fillId="0" borderId="11" xfId="0" applyFont="1" applyBorder="1" applyAlignment="1">
      <alignment horizontal="center" wrapText="1"/>
    </xf>
    <xf numFmtId="0" fontId="0" fillId="0" borderId="26" xfId="0" applyFont="1" applyBorder="1" applyAlignment="1">
      <alignment wrapText="1"/>
    </xf>
    <xf numFmtId="0" fontId="58" fillId="0" borderId="25" xfId="0" applyFont="1" applyBorder="1" applyAlignment="1">
      <alignment horizontal="center"/>
    </xf>
    <xf numFmtId="0" fontId="58" fillId="0" borderId="26" xfId="0" applyFont="1" applyBorder="1" applyAlignment="1">
      <alignment horizontal="left" vertical="top" wrapText="1"/>
    </xf>
    <xf numFmtId="0" fontId="62" fillId="0" borderId="11" xfId="0" applyFont="1" applyFill="1" applyBorder="1" applyAlignment="1">
      <alignment/>
    </xf>
    <xf numFmtId="0" fontId="62" fillId="0" borderId="26" xfId="0" applyFont="1" applyFill="1" applyBorder="1" applyAlignment="1">
      <alignment/>
    </xf>
    <xf numFmtId="0" fontId="58" fillId="0" borderId="10" xfId="0" applyFont="1" applyBorder="1" applyAlignment="1">
      <alignment horizontal="left" vertical="top" wrapText="1"/>
    </xf>
    <xf numFmtId="0" fontId="62" fillId="0" borderId="11" xfId="0" applyFont="1" applyBorder="1" applyAlignment="1">
      <alignment/>
    </xf>
    <xf numFmtId="0" fontId="62" fillId="0" borderId="25" xfId="0" applyFont="1" applyBorder="1" applyAlignment="1">
      <alignment/>
    </xf>
    <xf numFmtId="0" fontId="62" fillId="0" borderId="26" xfId="0" applyFont="1" applyBorder="1" applyAlignment="1">
      <alignment/>
    </xf>
    <xf numFmtId="0" fontId="58" fillId="0" borderId="0" xfId="0" applyFont="1" applyBorder="1" applyAlignment="1">
      <alignment/>
    </xf>
    <xf numFmtId="0" fontId="58" fillId="0" borderId="25" xfId="0" applyFont="1" applyBorder="1" applyAlignment="1">
      <alignment/>
    </xf>
    <xf numFmtId="0" fontId="58" fillId="0" borderId="26" xfId="0" applyFont="1" applyBorder="1" applyAlignment="1">
      <alignment/>
    </xf>
    <xf numFmtId="0" fontId="58" fillId="0" borderId="0" xfId="0" applyFont="1" applyAlignment="1">
      <alignmen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center"/>
    </xf>
    <xf numFmtId="0" fontId="0" fillId="0" borderId="26"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NICE\NICE%20Templates\Implementation%20tools\Technology%20appraisals\TA%20clinical%20audit%20tool%20template%20Apr%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qip.org.uk/template-clinical-audit-report/" TargetMode="External" /><Relationship Id="rId2" Type="http://schemas.openxmlformats.org/officeDocument/2006/relationships/hyperlink" Target="http://www.nice.org.uk/guidance/CGXXX" TargetMode="External" /><Relationship Id="rId3" Type="http://schemas.openxmlformats.org/officeDocument/2006/relationships/hyperlink" Target="http://www.nice.org.uk/guidance/TA314" TargetMode="Externa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C22"/>
  <sheetViews>
    <sheetView zoomScalePageLayoutView="0" workbookViewId="0" topLeftCell="A1">
      <selection activeCell="B7" sqref="B7"/>
    </sheetView>
  </sheetViews>
  <sheetFormatPr defaultColWidth="9.140625" defaultRowHeight="15"/>
  <cols>
    <col min="1" max="1" width="24.421875" style="0" bestFit="1" customWidth="1"/>
    <col min="2" max="2" width="66.140625" style="30" customWidth="1"/>
    <col min="3" max="3" width="64.421875" style="0" bestFit="1" customWidth="1"/>
    <col min="5" max="5" width="67.57421875" style="0" customWidth="1"/>
  </cols>
  <sheetData>
    <row r="1" spans="1:3" s="28" customFormat="1" ht="15">
      <c r="A1" s="70" t="s">
        <v>55</v>
      </c>
      <c r="B1" s="70" t="s">
        <v>56</v>
      </c>
      <c r="C1" s="70" t="s">
        <v>54</v>
      </c>
    </row>
    <row r="2" spans="1:3" s="103" customFormat="1" ht="30">
      <c r="A2" s="71" t="s">
        <v>135</v>
      </c>
      <c r="B2" s="72" t="s">
        <v>219</v>
      </c>
      <c r="C2" s="71" t="s">
        <v>113</v>
      </c>
    </row>
    <row r="3" spans="1:3" s="60" customFormat="1" ht="30">
      <c r="A3" s="71" t="s">
        <v>136</v>
      </c>
      <c r="B3" s="72" t="s">
        <v>219</v>
      </c>
      <c r="C3" s="71" t="s">
        <v>143</v>
      </c>
    </row>
    <row r="4" spans="1:3" s="28" customFormat="1" ht="15">
      <c r="A4" s="71" t="s">
        <v>137</v>
      </c>
      <c r="B4" s="72">
        <v>314</v>
      </c>
      <c r="C4" s="71" t="s">
        <v>64</v>
      </c>
    </row>
    <row r="5" spans="1:3" s="28" customFormat="1" ht="15">
      <c r="A5" s="71" t="s">
        <v>51</v>
      </c>
      <c r="B5" s="72">
        <v>2014</v>
      </c>
      <c r="C5" s="71" t="s">
        <v>64</v>
      </c>
    </row>
    <row r="6" spans="1:3" ht="45">
      <c r="A6" s="71" t="s">
        <v>46</v>
      </c>
      <c r="B6" s="72" t="s">
        <v>179</v>
      </c>
      <c r="C6" s="71" t="s">
        <v>144</v>
      </c>
    </row>
    <row r="7" spans="1:3" ht="48" customHeight="1">
      <c r="A7" s="71" t="s">
        <v>53</v>
      </c>
      <c r="B7" s="72" t="s">
        <v>214</v>
      </c>
      <c r="C7" s="71" t="s">
        <v>63</v>
      </c>
    </row>
    <row r="8" spans="1:3" ht="15">
      <c r="A8" s="71" t="s">
        <v>47</v>
      </c>
      <c r="B8" s="72"/>
      <c r="C8" s="71" t="s">
        <v>63</v>
      </c>
    </row>
    <row r="9" spans="1:3" ht="15">
      <c r="A9" s="71" t="s">
        <v>43</v>
      </c>
      <c r="B9" s="72" t="s">
        <v>213</v>
      </c>
      <c r="C9" s="71" t="s">
        <v>63</v>
      </c>
    </row>
    <row r="10" spans="1:3" ht="30">
      <c r="A10" s="71" t="s">
        <v>78</v>
      </c>
      <c r="B10" s="39" t="s">
        <v>217</v>
      </c>
      <c r="C10" s="71" t="s">
        <v>80</v>
      </c>
    </row>
    <row r="11" spans="2:3" ht="15">
      <c r="B11" s="39"/>
      <c r="C11" s="71" t="s">
        <v>79</v>
      </c>
    </row>
    <row r="12" spans="2:3" ht="15">
      <c r="B12" s="39"/>
      <c r="C12" s="71" t="s">
        <v>79</v>
      </c>
    </row>
    <row r="13" spans="2:3" ht="15">
      <c r="B13" s="39"/>
      <c r="C13" s="71" t="s">
        <v>79</v>
      </c>
    </row>
    <row r="14" ht="15.75" thickBot="1"/>
    <row r="15" ht="15">
      <c r="B15" s="73" t="s">
        <v>82</v>
      </c>
    </row>
    <row r="16" s="60" customFormat="1" ht="30">
      <c r="B16" s="74" t="s">
        <v>132</v>
      </c>
    </row>
    <row r="17" ht="30">
      <c r="B17" s="74" t="s">
        <v>83</v>
      </c>
    </row>
    <row r="18" ht="30">
      <c r="B18" s="74" t="s">
        <v>84</v>
      </c>
    </row>
    <row r="19" s="60" customFormat="1" ht="15">
      <c r="B19" s="74" t="s">
        <v>114</v>
      </c>
    </row>
    <row r="20" ht="15.75" thickBot="1">
      <c r="B20" s="75" t="s">
        <v>81</v>
      </c>
    </row>
    <row r="22" ht="15">
      <c r="B22" s="72"/>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B1:AW96"/>
  <sheetViews>
    <sheetView showGridLines="0" zoomScale="80" zoomScaleNormal="80" zoomScalePageLayoutView="0" workbookViewId="0" topLeftCell="A1">
      <pane xSplit="5" ySplit="6" topLeftCell="F7" activePane="bottomRight" state="frozen"/>
      <selection pane="topLeft" activeCell="A1" sqref="A1"/>
      <selection pane="topRight" activeCell="E1" sqref="E1"/>
      <selection pane="bottomLeft" activeCell="A6" sqref="A6"/>
      <selection pane="bottomRight" activeCell="L5" sqref="L5"/>
    </sheetView>
  </sheetViews>
  <sheetFormatPr defaultColWidth="9.140625" defaultRowHeight="15"/>
  <cols>
    <col min="1" max="1" width="9.140625" style="2" customWidth="1"/>
    <col min="2" max="2" width="13.421875" style="42" customWidth="1"/>
    <col min="3" max="3" width="9.140625" style="13" customWidth="1"/>
    <col min="4" max="4" width="15.00390625" style="2" customWidth="1"/>
    <col min="5" max="5" width="29.7109375" style="2" customWidth="1"/>
    <col min="6" max="17" width="22.7109375" style="2" customWidth="1"/>
    <col min="18" max="46" width="24.8515625" style="2" hidden="1" customWidth="1"/>
    <col min="47" max="47" width="9.140625" style="2" customWidth="1"/>
    <col min="48" max="48" width="31.00390625" style="2" bestFit="1" customWidth="1"/>
    <col min="49" max="16384" width="9.140625" style="2" customWidth="1"/>
  </cols>
  <sheetData>
    <row r="1" spans="2:11" s="1" customFormat="1" ht="63.75" customHeight="1">
      <c r="B1" s="188" t="s">
        <v>202</v>
      </c>
      <c r="C1" s="189"/>
      <c r="D1" s="189"/>
      <c r="E1" s="189"/>
      <c r="F1" s="189"/>
      <c r="G1" s="189"/>
      <c r="H1" s="189"/>
      <c r="I1" s="169"/>
      <c r="J1" s="169"/>
      <c r="K1" s="169"/>
    </row>
    <row r="2" spans="2:5" s="1" customFormat="1" ht="21" thickBot="1">
      <c r="B2" s="190"/>
      <c r="C2" s="190"/>
      <c r="D2" s="190"/>
      <c r="E2" s="190"/>
    </row>
    <row r="3" spans="2:46" s="43" customFormat="1" ht="13.5" thickBot="1">
      <c r="B3" s="56"/>
      <c r="C3" s="57"/>
      <c r="D3" s="56"/>
      <c r="E3" s="58"/>
      <c r="F3" s="127">
        <v>8</v>
      </c>
      <c r="G3" s="127">
        <v>9</v>
      </c>
      <c r="H3" s="41">
        <v>10</v>
      </c>
      <c r="I3" s="41">
        <v>11</v>
      </c>
      <c r="J3" s="41">
        <v>12</v>
      </c>
      <c r="K3" s="41">
        <v>13</v>
      </c>
      <c r="L3" s="41">
        <v>14</v>
      </c>
      <c r="M3" s="41">
        <v>15</v>
      </c>
      <c r="N3" s="41">
        <v>16</v>
      </c>
      <c r="O3" s="41">
        <v>17</v>
      </c>
      <c r="P3" s="41">
        <v>18</v>
      </c>
      <c r="Q3" s="41">
        <v>19</v>
      </c>
      <c r="R3" s="41">
        <v>21</v>
      </c>
      <c r="S3" s="41">
        <v>22</v>
      </c>
      <c r="T3" s="41">
        <v>23</v>
      </c>
      <c r="U3" s="41">
        <v>24</v>
      </c>
      <c r="V3" s="41">
        <v>25</v>
      </c>
      <c r="W3" s="41">
        <v>26</v>
      </c>
      <c r="X3" s="41">
        <v>27</v>
      </c>
      <c r="Y3" s="41">
        <v>28</v>
      </c>
      <c r="Z3" s="41">
        <v>29</v>
      </c>
      <c r="AA3" s="41">
        <v>30</v>
      </c>
      <c r="AB3" s="41">
        <v>31</v>
      </c>
      <c r="AC3" s="41">
        <v>32</v>
      </c>
      <c r="AD3" s="41">
        <v>33</v>
      </c>
      <c r="AE3" s="41">
        <v>34</v>
      </c>
      <c r="AF3" s="41">
        <v>35</v>
      </c>
      <c r="AG3" s="41">
        <v>36</v>
      </c>
      <c r="AH3" s="41">
        <v>37</v>
      </c>
      <c r="AI3" s="41">
        <v>38</v>
      </c>
      <c r="AJ3" s="41">
        <v>39</v>
      </c>
      <c r="AK3" s="41">
        <v>40</v>
      </c>
      <c r="AL3" s="41">
        <v>41</v>
      </c>
      <c r="AM3" s="41">
        <v>42</v>
      </c>
      <c r="AN3" s="41">
        <v>43</v>
      </c>
      <c r="AO3" s="41">
        <v>44</v>
      </c>
      <c r="AP3" s="41">
        <v>45</v>
      </c>
      <c r="AQ3" s="41">
        <v>46</v>
      </c>
      <c r="AR3" s="41">
        <v>47</v>
      </c>
      <c r="AS3" s="41">
        <v>48</v>
      </c>
      <c r="AT3" s="41">
        <v>49</v>
      </c>
    </row>
    <row r="4" spans="2:46" s="43" customFormat="1" ht="30" customHeight="1" thickBot="1">
      <c r="B4" s="56"/>
      <c r="C4" s="57"/>
      <c r="D4" s="56"/>
      <c r="E4" s="58"/>
      <c r="F4" s="128"/>
      <c r="G4" s="128"/>
      <c r="H4" s="198" t="s">
        <v>178</v>
      </c>
      <c r="I4" s="199"/>
      <c r="J4" s="200"/>
      <c r="K4" s="191" t="s">
        <v>209</v>
      </c>
      <c r="L4" s="196"/>
      <c r="M4" s="196"/>
      <c r="N4" s="196"/>
      <c r="O4" s="197"/>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row>
    <row r="5" spans="2:46" s="154" customFormat="1" ht="159.75" customHeight="1">
      <c r="B5" s="66" t="s">
        <v>15</v>
      </c>
      <c r="C5" s="65" t="s">
        <v>2</v>
      </c>
      <c r="D5" s="63" t="s">
        <v>3</v>
      </c>
      <c r="E5" s="64" t="s">
        <v>4</v>
      </c>
      <c r="F5" s="129" t="s">
        <v>208</v>
      </c>
      <c r="G5" s="129" t="s">
        <v>167</v>
      </c>
      <c r="H5" s="126" t="s">
        <v>185</v>
      </c>
      <c r="I5" s="126" t="s">
        <v>186</v>
      </c>
      <c r="J5" s="126" t="s">
        <v>226</v>
      </c>
      <c r="K5" s="126" t="s">
        <v>177</v>
      </c>
      <c r="L5" s="126" t="s">
        <v>158</v>
      </c>
      <c r="M5" s="126" t="s">
        <v>175</v>
      </c>
      <c r="N5" s="126" t="s">
        <v>165</v>
      </c>
      <c r="O5" s="126" t="s">
        <v>176</v>
      </c>
      <c r="P5" s="126" t="s">
        <v>205</v>
      </c>
      <c r="Q5" s="126" t="s">
        <v>180</v>
      </c>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126"/>
    </row>
    <row r="6" spans="2:46" s="154" customFormat="1" ht="45" customHeight="1" thickBot="1">
      <c r="B6" s="109"/>
      <c r="C6" s="61" t="s">
        <v>73</v>
      </c>
      <c r="D6" s="61" t="s">
        <v>107</v>
      </c>
      <c r="E6" s="62" t="s">
        <v>75</v>
      </c>
      <c r="F6" s="130" t="s">
        <v>181</v>
      </c>
      <c r="G6" s="130" t="s">
        <v>170</v>
      </c>
      <c r="H6" s="69" t="s">
        <v>168</v>
      </c>
      <c r="I6" s="69" t="s">
        <v>204</v>
      </c>
      <c r="J6" s="69" t="s">
        <v>169</v>
      </c>
      <c r="K6" s="69"/>
      <c r="L6" s="69"/>
      <c r="M6" s="69"/>
      <c r="N6" s="69"/>
      <c r="O6" s="69"/>
      <c r="P6" s="69" t="s">
        <v>74</v>
      </c>
      <c r="Q6" s="69" t="s">
        <v>74</v>
      </c>
      <c r="R6" s="69" t="s">
        <v>74</v>
      </c>
      <c r="S6" s="69" t="s">
        <v>74</v>
      </c>
      <c r="T6" s="69" t="s">
        <v>74</v>
      </c>
      <c r="U6" s="69" t="s">
        <v>74</v>
      </c>
      <c r="V6" s="69" t="s">
        <v>74</v>
      </c>
      <c r="W6" s="69" t="s">
        <v>74</v>
      </c>
      <c r="X6" s="69" t="s">
        <v>74</v>
      </c>
      <c r="Y6" s="69" t="s">
        <v>74</v>
      </c>
      <c r="Z6" s="69" t="s">
        <v>74</v>
      </c>
      <c r="AA6" s="69" t="s">
        <v>74</v>
      </c>
      <c r="AB6" s="69" t="s">
        <v>74</v>
      </c>
      <c r="AC6" s="69" t="s">
        <v>74</v>
      </c>
      <c r="AD6" s="69" t="s">
        <v>74</v>
      </c>
      <c r="AE6" s="69" t="s">
        <v>74</v>
      </c>
      <c r="AF6" s="69" t="s">
        <v>74</v>
      </c>
      <c r="AG6" s="69" t="s">
        <v>74</v>
      </c>
      <c r="AH6" s="69" t="s">
        <v>74</v>
      </c>
      <c r="AI6" s="69" t="s">
        <v>74</v>
      </c>
      <c r="AJ6" s="69" t="s">
        <v>74</v>
      </c>
      <c r="AK6" s="69" t="s">
        <v>74</v>
      </c>
      <c r="AL6" s="69" t="s">
        <v>74</v>
      </c>
      <c r="AM6" s="69" t="s">
        <v>74</v>
      </c>
      <c r="AN6" s="69" t="s">
        <v>74</v>
      </c>
      <c r="AO6" s="69" t="s">
        <v>74</v>
      </c>
      <c r="AP6" s="69" t="s">
        <v>74</v>
      </c>
      <c r="AQ6" s="69" t="s">
        <v>74</v>
      </c>
      <c r="AR6" s="69" t="s">
        <v>74</v>
      </c>
      <c r="AS6" s="69" t="s">
        <v>74</v>
      </c>
      <c r="AT6" s="69" t="s">
        <v>74</v>
      </c>
    </row>
    <row r="7" spans="2:49" s="42" customFormat="1" ht="30" customHeight="1" thickBot="1">
      <c r="B7" s="87">
        <v>1</v>
      </c>
      <c r="C7" s="85"/>
      <c r="D7" s="85"/>
      <c r="E7" s="85"/>
      <c r="F7" s="85"/>
      <c r="G7" s="85"/>
      <c r="H7" s="85"/>
      <c r="I7" s="85"/>
      <c r="J7" s="85"/>
      <c r="K7" s="131">
        <f>IF(F7="No","",IF(OR(H7="",I7=""),"",IF(AND(H7="I",I7="&lt;120"),"Yes",IF(AND(H7="II",I7="&lt;120"),"Yes",IF(AND(H7="III",I7="&lt;120"),"Yes","")))))</f>
      </c>
      <c r="L7" s="141">
        <f>IF(F7="No","",IF(OR(H7="",I7=""),"",IF(AND(H7="IV",I7="&lt;120"),"Yes","")))</f>
      </c>
      <c r="M7" s="131">
        <f>IF(F7="No","",IF(OR(H7="",I7=""),"",IF(AND(AND(I7="120-149",J7="Without LBBB"),OR(H7="I",H7="II",H7="III")),"Yes",IF(AND(H7="I",I7="120-149",J7="With LBBB"),"Yes",""))))</f>
      </c>
      <c r="N7" s="131">
        <f>IF(F7="No","",IF(OR(H7="",I7="",J7=""),"",IF(AND(AND(I7="≥150"),OR(H7="I",H7="II")),"Yes",IF(AND(I7="≥150",H7="III"),"Yes",IF(AND(H7="II",I7="120-149",J7="With LBBB"),"Yes",IF(AND(H7="III",I7="120-149",J7="With LBBB"),"Yes"))))))</f>
      </c>
      <c r="O7" s="131">
        <f>IF(F7="No","",IF(OR(H7="",I7="",J7=""),"",IF(AND(I7="≥150",H7="III"),"Yes",IF(AND(I7="≥150",H7="IV"),"Yes",IF(AND(H7="IV",I7="120-149"),"Yes",IF(AND(H7="III",I7="120-149",J7="With LBBB"),"Yes"))))))</f>
      </c>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V7" s="43" t="s">
        <v>44</v>
      </c>
      <c r="AW7" s="44"/>
    </row>
    <row r="8" spans="2:49" s="42" customFormat="1" ht="30" customHeight="1" thickBot="1">
      <c r="B8" s="87">
        <v>2</v>
      </c>
      <c r="C8" s="85"/>
      <c r="D8" s="85"/>
      <c r="E8" s="85"/>
      <c r="F8" s="85"/>
      <c r="G8" s="85"/>
      <c r="H8" s="85"/>
      <c r="I8" s="85"/>
      <c r="J8" s="86"/>
      <c r="K8" s="131">
        <f aca="true" t="shared" si="0" ref="K8:K47">IF(F8="No","",IF(OR(H8="",I8=""),"",IF(AND(H8="I",I8="&lt;120"),"Yes",IF(AND(H8="II",I8="&lt;120"),"Yes",IF(AND(H8="III",I8="&lt;120"),"Yes","")))))</f>
      </c>
      <c r="L8" s="141">
        <f aca="true" t="shared" si="1" ref="L8:L47">IF(F8="No","",IF(OR(H8="",I8=""),"",IF(AND(H8="IV",I8="&lt;120"),"Yes","")))</f>
      </c>
      <c r="M8" s="131">
        <f aca="true" t="shared" si="2" ref="M8:M47">IF(F8="No","",IF(OR(H8="",I8=""),"",IF(AND(AND(I8="120-149",J8="Without LBBB"),OR(H8="I",H8="II",H8="III")),"Yes",IF(AND(H8="I",I8="120-149",J8="With LBBB"),"Yes",""))))</f>
      </c>
      <c r="N8" s="131">
        <f aca="true" t="shared" si="3" ref="N8:N47">IF(F8="No","",IF(OR(H8="",I8="",J8=""),"",IF(AND(AND(I8="≥150"),OR(H8="I",H8="II")),"Yes",IF(AND(I8="≥150",H8="III"),"Yes",IF(AND(H8="II",I8="120-149",J8="With LBBB"),"Yes",IF(AND(H8="III",I8="120-149",J8="With LBBB"),"Yes"))))))</f>
      </c>
      <c r="O8" s="131">
        <f aca="true" t="shared" si="4" ref="O8:O47">IF(F8="No","",IF(OR(H8="",I8="",J8=""),"",IF(AND(I8="≥150",H8="III"),"Yes",IF(AND(I8="≥150",H8="IV"),"Yes",IF(AND(H8="IV",I8="120-149"),"Yes",IF(AND(H8="III",I8="120-149",J8="With LBBB"),"Yes"))))))</f>
      </c>
      <c r="P8" s="85"/>
      <c r="Q8" s="85"/>
      <c r="R8" s="85"/>
      <c r="S8" s="85"/>
      <c r="T8" s="85"/>
      <c r="U8" s="85"/>
      <c r="V8" s="86"/>
      <c r="W8" s="85"/>
      <c r="X8" s="85"/>
      <c r="Y8" s="85"/>
      <c r="Z8" s="85"/>
      <c r="AA8" s="85"/>
      <c r="AB8" s="85"/>
      <c r="AC8" s="85"/>
      <c r="AD8" s="85"/>
      <c r="AE8" s="85"/>
      <c r="AF8" s="85"/>
      <c r="AG8" s="85"/>
      <c r="AH8" s="85"/>
      <c r="AI8" s="85"/>
      <c r="AJ8" s="85"/>
      <c r="AK8" s="85"/>
      <c r="AL8" s="85"/>
      <c r="AM8" s="85"/>
      <c r="AN8" s="85"/>
      <c r="AO8" s="85"/>
      <c r="AP8" s="85"/>
      <c r="AQ8" s="85"/>
      <c r="AR8" s="85"/>
      <c r="AS8" s="85"/>
      <c r="AT8" s="85"/>
      <c r="AV8" s="43"/>
      <c r="AW8" s="45"/>
    </row>
    <row r="9" spans="2:49" s="42" customFormat="1" ht="30" customHeight="1" thickBot="1">
      <c r="B9" s="87">
        <v>3</v>
      </c>
      <c r="C9" s="85"/>
      <c r="D9" s="85"/>
      <c r="E9" s="85"/>
      <c r="F9" s="85"/>
      <c r="G9" s="85"/>
      <c r="H9" s="85"/>
      <c r="I9" s="85"/>
      <c r="J9" s="86"/>
      <c r="K9" s="131">
        <f t="shared" si="0"/>
      </c>
      <c r="L9" s="141">
        <f t="shared" si="1"/>
      </c>
      <c r="M9" s="131">
        <f t="shared" si="2"/>
      </c>
      <c r="N9" s="131">
        <f t="shared" si="3"/>
      </c>
      <c r="O9" s="131">
        <f t="shared" si="4"/>
      </c>
      <c r="P9" s="85"/>
      <c r="Q9" s="85"/>
      <c r="R9" s="85"/>
      <c r="S9" s="85"/>
      <c r="T9" s="85"/>
      <c r="U9" s="85"/>
      <c r="V9" s="86"/>
      <c r="W9" s="85"/>
      <c r="X9" s="85"/>
      <c r="Y9" s="85"/>
      <c r="Z9" s="85"/>
      <c r="AA9" s="85"/>
      <c r="AB9" s="85"/>
      <c r="AC9" s="85"/>
      <c r="AD9" s="85"/>
      <c r="AE9" s="85"/>
      <c r="AF9" s="85"/>
      <c r="AG9" s="85"/>
      <c r="AH9" s="85"/>
      <c r="AI9" s="85"/>
      <c r="AJ9" s="85"/>
      <c r="AK9" s="85"/>
      <c r="AL9" s="85"/>
      <c r="AM9" s="85"/>
      <c r="AN9" s="85"/>
      <c r="AO9" s="85"/>
      <c r="AP9" s="85"/>
      <c r="AQ9" s="85"/>
      <c r="AR9" s="85"/>
      <c r="AS9" s="85"/>
      <c r="AT9" s="85"/>
      <c r="AV9" s="92" t="s">
        <v>11</v>
      </c>
      <c r="AW9" s="97" t="str">
        <f>MIN(Age)&amp;" - "&amp;MAX(Age)</f>
        <v>0 - 0</v>
      </c>
    </row>
    <row r="10" spans="2:49" s="42" customFormat="1" ht="30" customHeight="1" thickBot="1">
      <c r="B10" s="87">
        <v>4</v>
      </c>
      <c r="C10" s="85"/>
      <c r="D10" s="85"/>
      <c r="E10" s="85"/>
      <c r="F10" s="85"/>
      <c r="G10" s="85"/>
      <c r="H10" s="85"/>
      <c r="I10" s="85"/>
      <c r="J10" s="86"/>
      <c r="K10" s="131">
        <f t="shared" si="0"/>
      </c>
      <c r="L10" s="141">
        <f t="shared" si="1"/>
      </c>
      <c r="M10" s="131">
        <f t="shared" si="2"/>
      </c>
      <c r="N10" s="131">
        <f t="shared" si="3"/>
      </c>
      <c r="O10" s="131">
        <f t="shared" si="4"/>
      </c>
      <c r="P10" s="85"/>
      <c r="Q10" s="85"/>
      <c r="R10" s="85"/>
      <c r="S10" s="85"/>
      <c r="T10" s="85"/>
      <c r="U10" s="85"/>
      <c r="V10" s="86"/>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V10" s="93"/>
      <c r="AW10" s="91"/>
    </row>
    <row r="11" spans="2:49" s="42" customFormat="1" ht="30" customHeight="1" thickBot="1">
      <c r="B11" s="87">
        <v>5</v>
      </c>
      <c r="C11" s="85"/>
      <c r="D11" s="85"/>
      <c r="E11" s="85"/>
      <c r="F11" s="85"/>
      <c r="G11" s="85"/>
      <c r="H11" s="85"/>
      <c r="I11" s="85"/>
      <c r="J11" s="86"/>
      <c r="K11" s="131">
        <f t="shared" si="0"/>
      </c>
      <c r="L11" s="141">
        <f t="shared" si="1"/>
      </c>
      <c r="M11" s="131">
        <f t="shared" si="2"/>
      </c>
      <c r="N11" s="131">
        <f t="shared" si="3"/>
      </c>
      <c r="O11" s="131">
        <f t="shared" si="4"/>
      </c>
      <c r="P11" s="85"/>
      <c r="Q11" s="85"/>
      <c r="R11" s="85"/>
      <c r="S11" s="85"/>
      <c r="T11" s="85"/>
      <c r="U11" s="85"/>
      <c r="V11" s="86"/>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V11" s="94" t="s">
        <v>9</v>
      </c>
      <c r="AW11" s="97">
        <f>COUNTIF(Sex,"Male")</f>
        <v>0</v>
      </c>
    </row>
    <row r="12" spans="2:49" s="42" customFormat="1" ht="30" customHeight="1" thickBot="1">
      <c r="B12" s="87">
        <v>6</v>
      </c>
      <c r="C12" s="85"/>
      <c r="D12" s="85"/>
      <c r="E12" s="85"/>
      <c r="F12" s="85"/>
      <c r="G12" s="85"/>
      <c r="H12" s="85"/>
      <c r="I12" s="85"/>
      <c r="J12" s="86"/>
      <c r="K12" s="131">
        <f t="shared" si="0"/>
      </c>
      <c r="L12" s="141">
        <f t="shared" si="1"/>
      </c>
      <c r="M12" s="131">
        <f t="shared" si="2"/>
      </c>
      <c r="N12" s="131">
        <f t="shared" si="3"/>
      </c>
      <c r="O12" s="131">
        <f t="shared" si="4"/>
      </c>
      <c r="P12" s="85"/>
      <c r="Q12" s="85"/>
      <c r="R12" s="85"/>
      <c r="S12" s="85"/>
      <c r="T12" s="85"/>
      <c r="U12" s="85"/>
      <c r="V12" s="86"/>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V12" s="95" t="s">
        <v>10</v>
      </c>
      <c r="AW12" s="97">
        <f>COUNTIF(Sex,"Female")</f>
        <v>0</v>
      </c>
    </row>
    <row r="13" spans="2:49" s="42" customFormat="1" ht="30" customHeight="1" thickBot="1">
      <c r="B13" s="87">
        <v>7</v>
      </c>
      <c r="C13" s="85"/>
      <c r="D13" s="85"/>
      <c r="E13" s="85"/>
      <c r="F13" s="85"/>
      <c r="G13" s="85"/>
      <c r="H13" s="85"/>
      <c r="I13" s="85"/>
      <c r="J13" s="86"/>
      <c r="K13" s="131">
        <f t="shared" si="0"/>
      </c>
      <c r="L13" s="141">
        <f t="shared" si="1"/>
      </c>
      <c r="M13" s="131">
        <f t="shared" si="2"/>
      </c>
      <c r="N13" s="131">
        <f t="shared" si="3"/>
      </c>
      <c r="O13" s="131">
        <f t="shared" si="4"/>
      </c>
      <c r="P13" s="85"/>
      <c r="Q13" s="85"/>
      <c r="R13" s="85"/>
      <c r="S13" s="85"/>
      <c r="T13" s="85"/>
      <c r="U13" s="85"/>
      <c r="V13" s="86"/>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V13" s="96"/>
      <c r="AW13" s="91"/>
    </row>
    <row r="14" spans="2:49" s="42" customFormat="1" ht="30" customHeight="1" thickBot="1">
      <c r="B14" s="87">
        <v>8</v>
      </c>
      <c r="C14" s="85"/>
      <c r="D14" s="85"/>
      <c r="E14" s="85"/>
      <c r="F14" s="85"/>
      <c r="G14" s="85"/>
      <c r="H14" s="85"/>
      <c r="I14" s="85"/>
      <c r="J14" s="86"/>
      <c r="K14" s="131">
        <f t="shared" si="0"/>
      </c>
      <c r="L14" s="141">
        <f t="shared" si="1"/>
      </c>
      <c r="M14" s="131">
        <f t="shared" si="2"/>
      </c>
      <c r="N14" s="131">
        <f t="shared" si="3"/>
      </c>
      <c r="O14" s="131">
        <f t="shared" si="4"/>
      </c>
      <c r="P14" s="85"/>
      <c r="Q14" s="85"/>
      <c r="R14" s="85"/>
      <c r="S14" s="85"/>
      <c r="T14" s="85"/>
      <c r="U14" s="85"/>
      <c r="V14" s="86"/>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V14" s="95" t="s">
        <v>22</v>
      </c>
      <c r="AW14" s="97">
        <f>COUNTIF(Ethnicity,"White British")</f>
        <v>0</v>
      </c>
    </row>
    <row r="15" spans="2:49" s="42" customFormat="1" ht="30" customHeight="1" thickBot="1">
      <c r="B15" s="87">
        <v>9</v>
      </c>
      <c r="C15" s="85"/>
      <c r="D15" s="85"/>
      <c r="E15" s="85"/>
      <c r="F15" s="85"/>
      <c r="G15" s="85"/>
      <c r="H15" s="85"/>
      <c r="I15" s="85"/>
      <c r="J15" s="86"/>
      <c r="K15" s="131">
        <f t="shared" si="0"/>
      </c>
      <c r="L15" s="141">
        <f t="shared" si="1"/>
      </c>
      <c r="M15" s="131">
        <f t="shared" si="2"/>
      </c>
      <c r="N15" s="131">
        <f t="shared" si="3"/>
      </c>
      <c r="O15" s="131">
        <f t="shared" si="4"/>
      </c>
      <c r="P15" s="85"/>
      <c r="Q15" s="85"/>
      <c r="R15" s="85"/>
      <c r="S15" s="85"/>
      <c r="T15" s="85"/>
      <c r="U15" s="85"/>
      <c r="V15" s="86"/>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V15" s="95" t="s">
        <v>23</v>
      </c>
      <c r="AW15" s="97">
        <f>COUNTIF(Ethnicity,"White Irish")</f>
        <v>0</v>
      </c>
    </row>
    <row r="16" spans="2:49" s="42" customFormat="1" ht="30" customHeight="1" thickBot="1">
      <c r="B16" s="87">
        <v>10</v>
      </c>
      <c r="C16" s="85"/>
      <c r="D16" s="85"/>
      <c r="E16" s="85"/>
      <c r="F16" s="85"/>
      <c r="G16" s="85"/>
      <c r="H16" s="85"/>
      <c r="I16" s="85"/>
      <c r="J16" s="86"/>
      <c r="K16" s="131">
        <f t="shared" si="0"/>
      </c>
      <c r="L16" s="141">
        <f t="shared" si="1"/>
      </c>
      <c r="M16" s="131">
        <f t="shared" si="2"/>
      </c>
      <c r="N16" s="131">
        <f t="shared" si="3"/>
      </c>
      <c r="O16" s="131">
        <f t="shared" si="4"/>
      </c>
      <c r="P16" s="85"/>
      <c r="Q16" s="85"/>
      <c r="R16" s="85"/>
      <c r="S16" s="85"/>
      <c r="T16" s="85"/>
      <c r="U16" s="85"/>
      <c r="V16" s="86"/>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V16" s="95" t="s">
        <v>34</v>
      </c>
      <c r="AW16" s="97">
        <f>COUNTIF(Ethnicity,"Any other white background")</f>
        <v>0</v>
      </c>
    </row>
    <row r="17" spans="2:49" s="42" customFormat="1" ht="30" customHeight="1" thickBot="1">
      <c r="B17" s="87">
        <v>11</v>
      </c>
      <c r="C17" s="85"/>
      <c r="D17" s="85"/>
      <c r="E17" s="85"/>
      <c r="F17" s="85"/>
      <c r="G17" s="85"/>
      <c r="H17" s="85"/>
      <c r="I17" s="85"/>
      <c r="J17" s="86"/>
      <c r="K17" s="131">
        <f t="shared" si="0"/>
      </c>
      <c r="L17" s="141">
        <f t="shared" si="1"/>
      </c>
      <c r="M17" s="131">
        <f t="shared" si="2"/>
      </c>
      <c r="N17" s="131">
        <f t="shared" si="3"/>
      </c>
      <c r="O17" s="131">
        <f t="shared" si="4"/>
      </c>
      <c r="P17" s="85"/>
      <c r="Q17" s="85"/>
      <c r="R17" s="85"/>
      <c r="S17" s="85"/>
      <c r="T17" s="85"/>
      <c r="U17" s="85"/>
      <c r="V17" s="86"/>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V17" s="95" t="s">
        <v>30</v>
      </c>
      <c r="AW17" s="97">
        <f>COUNTIF(Ethnicity,"Mixed: White and black Caribbean")</f>
        <v>0</v>
      </c>
    </row>
    <row r="18" spans="2:49" s="42" customFormat="1" ht="30" customHeight="1" thickBot="1">
      <c r="B18" s="87">
        <v>12</v>
      </c>
      <c r="C18" s="85"/>
      <c r="D18" s="85"/>
      <c r="E18" s="85"/>
      <c r="F18" s="85"/>
      <c r="G18" s="85"/>
      <c r="H18" s="85"/>
      <c r="I18" s="85"/>
      <c r="J18" s="86"/>
      <c r="K18" s="131">
        <f t="shared" si="0"/>
      </c>
      <c r="L18" s="141">
        <f t="shared" si="1"/>
      </c>
      <c r="M18" s="131">
        <f t="shared" si="2"/>
      </c>
      <c r="N18" s="131">
        <f t="shared" si="3"/>
      </c>
      <c r="O18" s="131">
        <f t="shared" si="4"/>
      </c>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V18" s="95" t="s">
        <v>31</v>
      </c>
      <c r="AW18" s="97">
        <f>COUNTIF(Ethnicity,"Mixed: White and black African")</f>
        <v>0</v>
      </c>
    </row>
    <row r="19" spans="2:49" s="42" customFormat="1" ht="30" customHeight="1" thickBot="1">
      <c r="B19" s="87">
        <v>13</v>
      </c>
      <c r="C19" s="85"/>
      <c r="D19" s="85"/>
      <c r="E19" s="85"/>
      <c r="F19" s="85"/>
      <c r="G19" s="85"/>
      <c r="H19" s="85"/>
      <c r="I19" s="85"/>
      <c r="J19" s="86"/>
      <c r="K19" s="131">
        <f t="shared" si="0"/>
      </c>
      <c r="L19" s="141">
        <f t="shared" si="1"/>
      </c>
      <c r="M19" s="131">
        <f t="shared" si="2"/>
      </c>
      <c r="N19" s="131">
        <f t="shared" si="3"/>
      </c>
      <c r="O19" s="131">
        <f t="shared" si="4"/>
      </c>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V19" s="95" t="s">
        <v>24</v>
      </c>
      <c r="AW19" s="97">
        <f>COUNTIF(Ethnicity,"Mixed: White and Asian")</f>
        <v>0</v>
      </c>
    </row>
    <row r="20" spans="2:49" s="42" customFormat="1" ht="30" customHeight="1" thickBot="1">
      <c r="B20" s="87">
        <v>14</v>
      </c>
      <c r="C20" s="85"/>
      <c r="D20" s="85"/>
      <c r="E20" s="85"/>
      <c r="F20" s="85"/>
      <c r="G20" s="85"/>
      <c r="H20" s="85"/>
      <c r="I20" s="85"/>
      <c r="J20" s="86"/>
      <c r="K20" s="131">
        <f t="shared" si="0"/>
      </c>
      <c r="L20" s="141">
        <f t="shared" si="1"/>
      </c>
      <c r="M20" s="131">
        <f t="shared" si="2"/>
      </c>
      <c r="N20" s="131">
        <f t="shared" si="3"/>
      </c>
      <c r="O20" s="131">
        <f t="shared" si="4"/>
      </c>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V20" s="95" t="s">
        <v>35</v>
      </c>
      <c r="AW20" s="97">
        <f>COUNTIF(Ethnicity,"Any other mixed background")</f>
        <v>0</v>
      </c>
    </row>
    <row r="21" spans="2:49" s="42" customFormat="1" ht="30" customHeight="1" thickBot="1">
      <c r="B21" s="87">
        <v>15</v>
      </c>
      <c r="C21" s="85"/>
      <c r="D21" s="85"/>
      <c r="E21" s="85"/>
      <c r="F21" s="85"/>
      <c r="G21" s="85"/>
      <c r="H21" s="85"/>
      <c r="I21" s="85"/>
      <c r="J21" s="85"/>
      <c r="K21" s="131">
        <f t="shared" si="0"/>
      </c>
      <c r="L21" s="141">
        <f t="shared" si="1"/>
      </c>
      <c r="M21" s="131">
        <f t="shared" si="2"/>
      </c>
      <c r="N21" s="131">
        <f t="shared" si="3"/>
      </c>
      <c r="O21" s="131">
        <f t="shared" si="4"/>
      </c>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V21" s="95" t="s">
        <v>25</v>
      </c>
      <c r="AW21" s="97">
        <f>COUNTIF(Ethnicity,"Asian or Asian British: Indian")</f>
        <v>0</v>
      </c>
    </row>
    <row r="22" spans="2:49" s="42" customFormat="1" ht="30" customHeight="1" thickBot="1">
      <c r="B22" s="87">
        <v>16</v>
      </c>
      <c r="C22" s="85"/>
      <c r="D22" s="85"/>
      <c r="E22" s="85"/>
      <c r="F22" s="85"/>
      <c r="G22" s="85"/>
      <c r="H22" s="85"/>
      <c r="I22" s="85"/>
      <c r="J22" s="85"/>
      <c r="K22" s="131">
        <f t="shared" si="0"/>
      </c>
      <c r="L22" s="141">
        <f t="shared" si="1"/>
      </c>
      <c r="M22" s="131">
        <f t="shared" si="2"/>
      </c>
      <c r="N22" s="131">
        <f t="shared" si="3"/>
      </c>
      <c r="O22" s="131">
        <f t="shared" si="4"/>
      </c>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V22" s="95" t="s">
        <v>26</v>
      </c>
      <c r="AW22" s="97">
        <f>COUNTIF(Ethnicity,"Asian or Asian British: Pakistani")</f>
        <v>0</v>
      </c>
    </row>
    <row r="23" spans="2:49" s="42" customFormat="1" ht="30" customHeight="1" thickBot="1">
      <c r="B23" s="87">
        <v>17</v>
      </c>
      <c r="C23" s="85"/>
      <c r="D23" s="85"/>
      <c r="E23" s="85"/>
      <c r="F23" s="85"/>
      <c r="G23" s="85"/>
      <c r="H23" s="85"/>
      <c r="I23" s="85"/>
      <c r="J23" s="85"/>
      <c r="K23" s="131">
        <f t="shared" si="0"/>
      </c>
      <c r="L23" s="141">
        <f t="shared" si="1"/>
      </c>
      <c r="M23" s="131">
        <f t="shared" si="2"/>
      </c>
      <c r="N23" s="131">
        <f t="shared" si="3"/>
      </c>
      <c r="O23" s="131">
        <f t="shared" si="4"/>
      </c>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V23" s="95" t="s">
        <v>27</v>
      </c>
      <c r="AW23" s="97">
        <f>COUNTIF(Ethnicity,"Asian or Asian British: Bangladeshi")</f>
        <v>0</v>
      </c>
    </row>
    <row r="24" spans="2:49" s="42" customFormat="1" ht="30" customHeight="1" thickBot="1">
      <c r="B24" s="87">
        <v>18</v>
      </c>
      <c r="C24" s="85"/>
      <c r="D24" s="85"/>
      <c r="E24" s="85"/>
      <c r="F24" s="85"/>
      <c r="G24" s="85"/>
      <c r="H24" s="85"/>
      <c r="I24" s="85"/>
      <c r="J24" s="85"/>
      <c r="K24" s="131">
        <f t="shared" si="0"/>
      </c>
      <c r="L24" s="141">
        <f t="shared" si="1"/>
      </c>
      <c r="M24" s="131">
        <f t="shared" si="2"/>
      </c>
      <c r="N24" s="131">
        <f t="shared" si="3"/>
      </c>
      <c r="O24" s="131">
        <f t="shared" si="4"/>
      </c>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V24" s="95" t="s">
        <v>36</v>
      </c>
      <c r="AW24" s="97">
        <f>COUNTIF(Ethnicity,"Any other Asian background")</f>
        <v>0</v>
      </c>
    </row>
    <row r="25" spans="2:49" s="42" customFormat="1" ht="30" customHeight="1" thickBot="1">
      <c r="B25" s="87">
        <v>19</v>
      </c>
      <c r="C25" s="85"/>
      <c r="D25" s="85"/>
      <c r="E25" s="85"/>
      <c r="F25" s="85"/>
      <c r="G25" s="85"/>
      <c r="H25" s="85"/>
      <c r="I25" s="85"/>
      <c r="J25" s="85"/>
      <c r="K25" s="131">
        <f t="shared" si="0"/>
      </c>
      <c r="L25" s="141">
        <f t="shared" si="1"/>
      </c>
      <c r="M25" s="131">
        <f t="shared" si="2"/>
      </c>
      <c r="N25" s="131">
        <f t="shared" si="3"/>
      </c>
      <c r="O25" s="131">
        <f t="shared" si="4"/>
      </c>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V25" s="95" t="s">
        <v>32</v>
      </c>
      <c r="AW25" s="97">
        <f>COUNTIF(Ethnicity,"Black or black British: Caribbean")</f>
        <v>0</v>
      </c>
    </row>
    <row r="26" spans="2:49" s="42" customFormat="1" ht="30" customHeight="1" thickBot="1">
      <c r="B26" s="87">
        <v>20</v>
      </c>
      <c r="C26" s="85"/>
      <c r="D26" s="85"/>
      <c r="E26" s="85"/>
      <c r="F26" s="85"/>
      <c r="G26" s="85"/>
      <c r="H26" s="85"/>
      <c r="I26" s="85"/>
      <c r="J26" s="85"/>
      <c r="K26" s="131">
        <f t="shared" si="0"/>
      </c>
      <c r="L26" s="141">
        <f t="shared" si="1"/>
      </c>
      <c r="M26" s="131">
        <f t="shared" si="2"/>
      </c>
      <c r="N26" s="131">
        <f t="shared" si="3"/>
      </c>
      <c r="O26" s="131">
        <f t="shared" si="4"/>
      </c>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V26" s="95" t="s">
        <v>33</v>
      </c>
      <c r="AW26" s="97">
        <f>COUNTIF(Ethnicity,"Black or black British: African")</f>
        <v>0</v>
      </c>
    </row>
    <row r="27" spans="2:49" s="42" customFormat="1" ht="30" customHeight="1" thickBot="1">
      <c r="B27" s="87">
        <v>21</v>
      </c>
      <c r="C27" s="85"/>
      <c r="D27" s="85"/>
      <c r="E27" s="85"/>
      <c r="F27" s="85"/>
      <c r="G27" s="85"/>
      <c r="H27" s="85"/>
      <c r="I27" s="85"/>
      <c r="J27" s="85"/>
      <c r="K27" s="131">
        <f t="shared" si="0"/>
      </c>
      <c r="L27" s="141">
        <f t="shared" si="1"/>
      </c>
      <c r="M27" s="131">
        <f t="shared" si="2"/>
      </c>
      <c r="N27" s="131">
        <f t="shared" si="3"/>
      </c>
      <c r="O27" s="131">
        <f t="shared" si="4"/>
      </c>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V27" s="95" t="s">
        <v>37</v>
      </c>
      <c r="AW27" s="97">
        <f>COUNTIF(Ethnicity,"Any other black background")</f>
        <v>0</v>
      </c>
    </row>
    <row r="28" spans="2:49" s="42" customFormat="1" ht="30" customHeight="1" thickBot="1">
      <c r="B28" s="87">
        <v>22</v>
      </c>
      <c r="C28" s="85"/>
      <c r="D28" s="85"/>
      <c r="E28" s="85"/>
      <c r="F28" s="85"/>
      <c r="G28" s="85"/>
      <c r="H28" s="85"/>
      <c r="I28" s="85"/>
      <c r="J28" s="85"/>
      <c r="K28" s="131">
        <f t="shared" si="0"/>
      </c>
      <c r="L28" s="141">
        <f t="shared" si="1"/>
      </c>
      <c r="M28" s="131">
        <f t="shared" si="2"/>
      </c>
      <c r="N28" s="131">
        <f t="shared" si="3"/>
      </c>
      <c r="O28" s="131">
        <f t="shared" si="4"/>
      </c>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V28" s="95" t="s">
        <v>28</v>
      </c>
      <c r="AW28" s="97">
        <f>COUNTIF(Ethnicity,"Chinese")</f>
        <v>0</v>
      </c>
    </row>
    <row r="29" spans="2:49" s="42" customFormat="1" ht="30" customHeight="1" thickBot="1">
      <c r="B29" s="87">
        <v>23</v>
      </c>
      <c r="C29" s="85"/>
      <c r="D29" s="85"/>
      <c r="E29" s="85"/>
      <c r="F29" s="85"/>
      <c r="G29" s="85"/>
      <c r="H29" s="85"/>
      <c r="I29" s="85"/>
      <c r="J29" s="85"/>
      <c r="K29" s="131">
        <f t="shared" si="0"/>
      </c>
      <c r="L29" s="141">
        <f t="shared" si="1"/>
      </c>
      <c r="M29" s="131">
        <f t="shared" si="2"/>
      </c>
      <c r="N29" s="131">
        <f t="shared" si="3"/>
      </c>
      <c r="O29" s="131">
        <f t="shared" si="4"/>
      </c>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V29" s="95" t="s">
        <v>38</v>
      </c>
      <c r="AW29" s="97">
        <f>COUNTIF(Ethnicity,"Any other ethnic group")</f>
        <v>0</v>
      </c>
    </row>
    <row r="30" spans="2:49" s="42" customFormat="1" ht="30" customHeight="1" thickBot="1">
      <c r="B30" s="87">
        <v>24</v>
      </c>
      <c r="C30" s="85"/>
      <c r="D30" s="85"/>
      <c r="E30" s="85"/>
      <c r="F30" s="85"/>
      <c r="G30" s="85"/>
      <c r="H30" s="85"/>
      <c r="I30" s="85"/>
      <c r="J30" s="85"/>
      <c r="K30" s="131">
        <f t="shared" si="0"/>
      </c>
      <c r="L30" s="141">
        <f t="shared" si="1"/>
      </c>
      <c r="M30" s="131">
        <f t="shared" si="2"/>
      </c>
      <c r="N30" s="131">
        <f t="shared" si="3"/>
      </c>
      <c r="O30" s="131">
        <f t="shared" si="4"/>
      </c>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V30" s="95" t="s">
        <v>29</v>
      </c>
      <c r="AW30" s="97">
        <f>COUNTIF(Ethnicity,"Not stated")</f>
        <v>0</v>
      </c>
    </row>
    <row r="31" spans="2:46" s="42" customFormat="1" ht="30" customHeight="1" thickBot="1">
      <c r="B31" s="87">
        <v>25</v>
      </c>
      <c r="C31" s="85"/>
      <c r="D31" s="85"/>
      <c r="E31" s="85"/>
      <c r="F31" s="85"/>
      <c r="G31" s="85"/>
      <c r="H31" s="85"/>
      <c r="I31" s="85"/>
      <c r="J31" s="85"/>
      <c r="K31" s="131">
        <f t="shared" si="0"/>
      </c>
      <c r="L31" s="141">
        <f t="shared" si="1"/>
      </c>
      <c r="M31" s="131">
        <f t="shared" si="2"/>
      </c>
      <c r="N31" s="131">
        <f t="shared" si="3"/>
      </c>
      <c r="O31" s="131">
        <f t="shared" si="4"/>
      </c>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row>
    <row r="32" spans="2:46" s="42" customFormat="1" ht="30" customHeight="1" thickBot="1">
      <c r="B32" s="87">
        <v>26</v>
      </c>
      <c r="C32" s="85"/>
      <c r="D32" s="85"/>
      <c r="E32" s="85"/>
      <c r="F32" s="85"/>
      <c r="G32" s="85"/>
      <c r="H32" s="85"/>
      <c r="I32" s="85"/>
      <c r="J32" s="85"/>
      <c r="K32" s="131">
        <f t="shared" si="0"/>
      </c>
      <c r="L32" s="141">
        <f t="shared" si="1"/>
      </c>
      <c r="M32" s="131">
        <f t="shared" si="2"/>
      </c>
      <c r="N32" s="131">
        <f t="shared" si="3"/>
      </c>
      <c r="O32" s="131">
        <f t="shared" si="4"/>
      </c>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row>
    <row r="33" spans="2:46" s="42" customFormat="1" ht="30" customHeight="1" thickBot="1">
      <c r="B33" s="87">
        <v>27</v>
      </c>
      <c r="C33" s="85"/>
      <c r="D33" s="85"/>
      <c r="E33" s="85"/>
      <c r="F33" s="85"/>
      <c r="G33" s="85"/>
      <c r="H33" s="85"/>
      <c r="I33" s="85"/>
      <c r="J33" s="85"/>
      <c r="K33" s="131">
        <f t="shared" si="0"/>
      </c>
      <c r="L33" s="141">
        <f t="shared" si="1"/>
      </c>
      <c r="M33" s="131">
        <f t="shared" si="2"/>
      </c>
      <c r="N33" s="131">
        <f t="shared" si="3"/>
      </c>
      <c r="O33" s="131">
        <f t="shared" si="4"/>
      </c>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row>
    <row r="34" spans="2:46" s="42" customFormat="1" ht="30" customHeight="1" thickBot="1">
      <c r="B34" s="87">
        <v>28</v>
      </c>
      <c r="C34" s="85"/>
      <c r="D34" s="85"/>
      <c r="E34" s="85"/>
      <c r="F34" s="85"/>
      <c r="G34" s="85"/>
      <c r="H34" s="85"/>
      <c r="I34" s="85"/>
      <c r="J34" s="85"/>
      <c r="K34" s="131">
        <f t="shared" si="0"/>
      </c>
      <c r="L34" s="141">
        <f t="shared" si="1"/>
      </c>
      <c r="M34" s="131">
        <f t="shared" si="2"/>
      </c>
      <c r="N34" s="131">
        <f t="shared" si="3"/>
      </c>
      <c r="O34" s="131">
        <f t="shared" si="4"/>
      </c>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row>
    <row r="35" spans="2:46" s="42" customFormat="1" ht="30" customHeight="1" thickBot="1">
      <c r="B35" s="87">
        <v>29</v>
      </c>
      <c r="C35" s="85"/>
      <c r="D35" s="85"/>
      <c r="E35" s="85"/>
      <c r="F35" s="85"/>
      <c r="G35" s="85"/>
      <c r="H35" s="85"/>
      <c r="I35" s="85"/>
      <c r="J35" s="85"/>
      <c r="K35" s="131">
        <f t="shared" si="0"/>
      </c>
      <c r="L35" s="141">
        <f t="shared" si="1"/>
      </c>
      <c r="M35" s="131">
        <f t="shared" si="2"/>
      </c>
      <c r="N35" s="131">
        <f t="shared" si="3"/>
      </c>
      <c r="O35" s="131">
        <f t="shared" si="4"/>
      </c>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row>
    <row r="36" spans="2:46" s="42" customFormat="1" ht="30" customHeight="1" thickBot="1">
      <c r="B36" s="87">
        <v>30</v>
      </c>
      <c r="C36" s="85"/>
      <c r="D36" s="85"/>
      <c r="E36" s="85"/>
      <c r="F36" s="85"/>
      <c r="G36" s="85"/>
      <c r="H36" s="85"/>
      <c r="I36" s="85"/>
      <c r="J36" s="85"/>
      <c r="K36" s="131">
        <f t="shared" si="0"/>
      </c>
      <c r="L36" s="141">
        <f t="shared" si="1"/>
      </c>
      <c r="M36" s="131">
        <f t="shared" si="2"/>
      </c>
      <c r="N36" s="131">
        <f t="shared" si="3"/>
      </c>
      <c r="O36" s="131">
        <f t="shared" si="4"/>
      </c>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row>
    <row r="37" spans="2:46" s="42" customFormat="1" ht="30" customHeight="1" thickBot="1">
      <c r="B37" s="88">
        <v>31</v>
      </c>
      <c r="C37" s="85"/>
      <c r="D37" s="85"/>
      <c r="E37" s="85"/>
      <c r="F37" s="85"/>
      <c r="G37" s="85"/>
      <c r="H37" s="85"/>
      <c r="I37" s="85"/>
      <c r="J37" s="85"/>
      <c r="K37" s="131">
        <f t="shared" si="0"/>
      </c>
      <c r="L37" s="141">
        <f t="shared" si="1"/>
      </c>
      <c r="M37" s="131">
        <f t="shared" si="2"/>
      </c>
      <c r="N37" s="131">
        <f t="shared" si="3"/>
      </c>
      <c r="O37" s="131">
        <f t="shared" si="4"/>
      </c>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row>
    <row r="38" spans="2:46" s="42" customFormat="1" ht="30" customHeight="1" thickBot="1">
      <c r="B38" s="87">
        <v>32</v>
      </c>
      <c r="C38" s="85"/>
      <c r="D38" s="85"/>
      <c r="E38" s="85"/>
      <c r="F38" s="85"/>
      <c r="G38" s="85"/>
      <c r="H38" s="85"/>
      <c r="I38" s="85"/>
      <c r="J38" s="85"/>
      <c r="K38" s="131">
        <f t="shared" si="0"/>
      </c>
      <c r="L38" s="141">
        <f t="shared" si="1"/>
      </c>
      <c r="M38" s="131">
        <f t="shared" si="2"/>
      </c>
      <c r="N38" s="131">
        <f t="shared" si="3"/>
      </c>
      <c r="O38" s="131">
        <f t="shared" si="4"/>
      </c>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row>
    <row r="39" spans="2:46" s="42" customFormat="1" ht="30" customHeight="1" thickBot="1">
      <c r="B39" s="87">
        <v>33</v>
      </c>
      <c r="C39" s="85"/>
      <c r="D39" s="85"/>
      <c r="E39" s="85"/>
      <c r="F39" s="85"/>
      <c r="G39" s="85"/>
      <c r="H39" s="85"/>
      <c r="I39" s="85"/>
      <c r="J39" s="85"/>
      <c r="K39" s="131">
        <f t="shared" si="0"/>
      </c>
      <c r="L39" s="141">
        <f t="shared" si="1"/>
      </c>
      <c r="M39" s="131">
        <f t="shared" si="2"/>
      </c>
      <c r="N39" s="131">
        <f t="shared" si="3"/>
      </c>
      <c r="O39" s="131">
        <f t="shared" si="4"/>
      </c>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row>
    <row r="40" spans="2:46" s="42" customFormat="1" ht="30" customHeight="1" thickBot="1">
      <c r="B40" s="87">
        <v>34</v>
      </c>
      <c r="C40" s="85"/>
      <c r="D40" s="85"/>
      <c r="E40" s="85"/>
      <c r="F40" s="85"/>
      <c r="G40" s="85"/>
      <c r="H40" s="85"/>
      <c r="I40" s="85"/>
      <c r="J40" s="85"/>
      <c r="K40" s="131">
        <f t="shared" si="0"/>
      </c>
      <c r="L40" s="141">
        <f t="shared" si="1"/>
      </c>
      <c r="M40" s="131">
        <f t="shared" si="2"/>
      </c>
      <c r="N40" s="131">
        <f t="shared" si="3"/>
      </c>
      <c r="O40" s="131">
        <f t="shared" si="4"/>
      </c>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row>
    <row r="41" spans="2:46" s="42" customFormat="1" ht="30" customHeight="1" thickBot="1">
      <c r="B41" s="87">
        <v>35</v>
      </c>
      <c r="C41" s="85"/>
      <c r="D41" s="85"/>
      <c r="E41" s="85"/>
      <c r="F41" s="85"/>
      <c r="G41" s="85"/>
      <c r="H41" s="85"/>
      <c r="I41" s="85"/>
      <c r="J41" s="85"/>
      <c r="K41" s="131">
        <f t="shared" si="0"/>
      </c>
      <c r="L41" s="141">
        <f t="shared" si="1"/>
      </c>
      <c r="M41" s="131">
        <f t="shared" si="2"/>
      </c>
      <c r="N41" s="131">
        <f t="shared" si="3"/>
      </c>
      <c r="O41" s="131">
        <f t="shared" si="4"/>
      </c>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row>
    <row r="42" spans="2:46" s="42" customFormat="1" ht="30" customHeight="1" thickBot="1">
      <c r="B42" s="87">
        <v>36</v>
      </c>
      <c r="C42" s="85"/>
      <c r="D42" s="85"/>
      <c r="E42" s="85"/>
      <c r="F42" s="85"/>
      <c r="G42" s="85"/>
      <c r="H42" s="85"/>
      <c r="I42" s="85"/>
      <c r="J42" s="85"/>
      <c r="K42" s="131">
        <f t="shared" si="0"/>
      </c>
      <c r="L42" s="141">
        <f t="shared" si="1"/>
      </c>
      <c r="M42" s="131">
        <f t="shared" si="2"/>
      </c>
      <c r="N42" s="131">
        <f t="shared" si="3"/>
      </c>
      <c r="O42" s="131">
        <f t="shared" si="4"/>
      </c>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row>
    <row r="43" spans="2:46" s="42" customFormat="1" ht="30" customHeight="1" thickBot="1">
      <c r="B43" s="87">
        <v>37</v>
      </c>
      <c r="C43" s="85"/>
      <c r="D43" s="85"/>
      <c r="E43" s="85"/>
      <c r="F43" s="85"/>
      <c r="G43" s="85"/>
      <c r="H43" s="85"/>
      <c r="I43" s="85"/>
      <c r="J43" s="85"/>
      <c r="K43" s="131">
        <f t="shared" si="0"/>
      </c>
      <c r="L43" s="141">
        <f t="shared" si="1"/>
      </c>
      <c r="M43" s="131">
        <f t="shared" si="2"/>
      </c>
      <c r="N43" s="131">
        <f t="shared" si="3"/>
      </c>
      <c r="O43" s="131">
        <f t="shared" si="4"/>
      </c>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row>
    <row r="44" spans="2:46" s="42" customFormat="1" ht="30" customHeight="1" thickBot="1">
      <c r="B44" s="87">
        <v>38</v>
      </c>
      <c r="C44" s="85"/>
      <c r="D44" s="85"/>
      <c r="E44" s="85"/>
      <c r="F44" s="85"/>
      <c r="G44" s="85"/>
      <c r="H44" s="85"/>
      <c r="I44" s="85"/>
      <c r="J44" s="85"/>
      <c r="K44" s="131">
        <f t="shared" si="0"/>
      </c>
      <c r="L44" s="141">
        <f t="shared" si="1"/>
      </c>
      <c r="M44" s="131">
        <f t="shared" si="2"/>
      </c>
      <c r="N44" s="131">
        <f t="shared" si="3"/>
      </c>
      <c r="O44" s="131">
        <f t="shared" si="4"/>
      </c>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row>
    <row r="45" spans="2:46" s="42" customFormat="1" ht="30" customHeight="1" thickBot="1">
      <c r="B45" s="87">
        <v>39</v>
      </c>
      <c r="C45" s="85"/>
      <c r="D45" s="85"/>
      <c r="E45" s="85"/>
      <c r="F45" s="85"/>
      <c r="G45" s="85"/>
      <c r="H45" s="85"/>
      <c r="I45" s="85"/>
      <c r="J45" s="85"/>
      <c r="K45" s="131">
        <f t="shared" si="0"/>
      </c>
      <c r="L45" s="141">
        <f t="shared" si="1"/>
      </c>
      <c r="M45" s="131">
        <f t="shared" si="2"/>
      </c>
      <c r="N45" s="131">
        <f t="shared" si="3"/>
      </c>
      <c r="O45" s="131">
        <f t="shared" si="4"/>
      </c>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row>
    <row r="46" spans="2:46" s="42" customFormat="1" ht="30" customHeight="1" thickBot="1">
      <c r="B46" s="87">
        <v>40</v>
      </c>
      <c r="C46" s="85"/>
      <c r="D46" s="85"/>
      <c r="E46" s="85"/>
      <c r="F46" s="85"/>
      <c r="G46" s="85"/>
      <c r="H46" s="85"/>
      <c r="I46" s="85"/>
      <c r="J46" s="85"/>
      <c r="K46" s="131">
        <f t="shared" si="0"/>
      </c>
      <c r="L46" s="141">
        <f t="shared" si="1"/>
      </c>
      <c r="M46" s="131">
        <f t="shared" si="2"/>
      </c>
      <c r="N46" s="131">
        <f t="shared" si="3"/>
      </c>
      <c r="O46" s="131">
        <f t="shared" si="4"/>
      </c>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row>
    <row r="47" spans="2:46" s="42" customFormat="1" ht="30" customHeight="1" thickBot="1">
      <c r="B47" s="87" t="s">
        <v>115</v>
      </c>
      <c r="C47" s="85"/>
      <c r="D47" s="85"/>
      <c r="E47" s="85"/>
      <c r="F47" s="85"/>
      <c r="G47" s="85"/>
      <c r="H47" s="85"/>
      <c r="I47" s="85"/>
      <c r="J47" s="85"/>
      <c r="K47" s="131">
        <f t="shared" si="0"/>
      </c>
      <c r="L47" s="141">
        <f t="shared" si="1"/>
      </c>
      <c r="M47" s="131">
        <f t="shared" si="2"/>
      </c>
      <c r="N47" s="131">
        <f t="shared" si="3"/>
      </c>
      <c r="O47" s="131">
        <f t="shared" si="4"/>
      </c>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row>
    <row r="48" spans="2:46" s="42" customFormat="1" ht="13.5" thickBot="1">
      <c r="B48" s="3" t="s">
        <v>5</v>
      </c>
      <c r="C48" s="46"/>
      <c r="D48" s="47"/>
      <c r="E48" s="48"/>
      <c r="F48" s="89">
        <f aca="true" t="shared" si="5" ref="F48:AT48">COUNTIF(F7:F47,"Yes")</f>
        <v>0</v>
      </c>
      <c r="G48" s="89">
        <f t="shared" si="5"/>
        <v>0</v>
      </c>
      <c r="H48" s="89">
        <f t="shared" si="5"/>
        <v>0</v>
      </c>
      <c r="I48" s="89">
        <f t="shared" si="5"/>
        <v>0</v>
      </c>
      <c r="J48" s="89">
        <f t="shared" si="5"/>
        <v>0</v>
      </c>
      <c r="K48" s="89">
        <f>COUNTIF(K7:K47,"Yes")</f>
        <v>0</v>
      </c>
      <c r="L48" s="89">
        <f>COUNTIF(L7:L47,"Yes")</f>
        <v>0</v>
      </c>
      <c r="M48" s="89">
        <f>COUNTIF(M7:M47,"Yes")</f>
        <v>0</v>
      </c>
      <c r="N48" s="89">
        <f>COUNTIF(N7:N47,"Yes")</f>
        <v>0</v>
      </c>
      <c r="O48" s="89">
        <f>COUNTIF(O7:O47,"Yes")</f>
        <v>0</v>
      </c>
      <c r="P48" s="89">
        <f t="shared" si="5"/>
        <v>0</v>
      </c>
      <c r="Q48" s="89">
        <f t="shared" si="5"/>
        <v>0</v>
      </c>
      <c r="R48" s="89">
        <f t="shared" si="5"/>
        <v>0</v>
      </c>
      <c r="S48" s="89">
        <f t="shared" si="5"/>
        <v>0</v>
      </c>
      <c r="T48" s="89">
        <f t="shared" si="5"/>
        <v>0</v>
      </c>
      <c r="U48" s="89">
        <f t="shared" si="5"/>
        <v>0</v>
      </c>
      <c r="V48" s="89">
        <f t="shared" si="5"/>
        <v>0</v>
      </c>
      <c r="W48" s="89">
        <f t="shared" si="5"/>
        <v>0</v>
      </c>
      <c r="X48" s="89">
        <f t="shared" si="5"/>
        <v>0</v>
      </c>
      <c r="Y48" s="89">
        <f t="shared" si="5"/>
        <v>0</v>
      </c>
      <c r="Z48" s="89">
        <f t="shared" si="5"/>
        <v>0</v>
      </c>
      <c r="AA48" s="89">
        <f t="shared" si="5"/>
        <v>0</v>
      </c>
      <c r="AB48" s="89">
        <f t="shared" si="5"/>
        <v>0</v>
      </c>
      <c r="AC48" s="89">
        <f t="shared" si="5"/>
        <v>0</v>
      </c>
      <c r="AD48" s="89">
        <f t="shared" si="5"/>
        <v>0</v>
      </c>
      <c r="AE48" s="89">
        <f t="shared" si="5"/>
        <v>0</v>
      </c>
      <c r="AF48" s="89">
        <f t="shared" si="5"/>
        <v>0</v>
      </c>
      <c r="AG48" s="89">
        <f t="shared" si="5"/>
        <v>0</v>
      </c>
      <c r="AH48" s="89">
        <f t="shared" si="5"/>
        <v>0</v>
      </c>
      <c r="AI48" s="89">
        <f t="shared" si="5"/>
        <v>0</v>
      </c>
      <c r="AJ48" s="89">
        <f t="shared" si="5"/>
        <v>0</v>
      </c>
      <c r="AK48" s="89">
        <f t="shared" si="5"/>
        <v>0</v>
      </c>
      <c r="AL48" s="89">
        <f t="shared" si="5"/>
        <v>0</v>
      </c>
      <c r="AM48" s="89">
        <f t="shared" si="5"/>
        <v>0</v>
      </c>
      <c r="AN48" s="89">
        <f t="shared" si="5"/>
        <v>0</v>
      </c>
      <c r="AO48" s="89">
        <f t="shared" si="5"/>
        <v>0</v>
      </c>
      <c r="AP48" s="89">
        <f t="shared" si="5"/>
        <v>0</v>
      </c>
      <c r="AQ48" s="89">
        <f t="shared" si="5"/>
        <v>0</v>
      </c>
      <c r="AR48" s="89">
        <f t="shared" si="5"/>
        <v>0</v>
      </c>
      <c r="AS48" s="89">
        <f t="shared" si="5"/>
        <v>0</v>
      </c>
      <c r="AT48" s="89">
        <f t="shared" si="5"/>
        <v>0</v>
      </c>
    </row>
    <row r="49" spans="2:46" s="42" customFormat="1" ht="13.5" thickBot="1">
      <c r="B49" s="3" t="s">
        <v>6</v>
      </c>
      <c r="C49" s="49"/>
      <c r="D49" s="40"/>
      <c r="E49" s="50"/>
      <c r="F49" s="89">
        <f aca="true" t="shared" si="6" ref="F49:AT49">COUNTIF(F7:F47,"No")</f>
        <v>0</v>
      </c>
      <c r="G49" s="89">
        <f t="shared" si="6"/>
        <v>0</v>
      </c>
      <c r="H49" s="89">
        <f t="shared" si="6"/>
        <v>0</v>
      </c>
      <c r="I49" s="89">
        <f t="shared" si="6"/>
        <v>0</v>
      </c>
      <c r="J49" s="89">
        <f t="shared" si="6"/>
        <v>0</v>
      </c>
      <c r="K49" s="89">
        <f>COUNTIF(K7:K47,"No")</f>
        <v>0</v>
      </c>
      <c r="L49" s="89">
        <f>COUNTIF(L7:L47,"No")</f>
        <v>0</v>
      </c>
      <c r="M49" s="89">
        <f>COUNTIF(M7:M47,"No")</f>
        <v>0</v>
      </c>
      <c r="N49" s="89">
        <f>COUNTIF(N7:N47,"No")</f>
        <v>0</v>
      </c>
      <c r="O49" s="89">
        <f>COUNTIF(O7:O47,"No")</f>
        <v>0</v>
      </c>
      <c r="P49" s="89">
        <f t="shared" si="6"/>
        <v>0</v>
      </c>
      <c r="Q49" s="89">
        <f t="shared" si="6"/>
        <v>0</v>
      </c>
      <c r="R49" s="89">
        <f t="shared" si="6"/>
        <v>0</v>
      </c>
      <c r="S49" s="89">
        <f t="shared" si="6"/>
        <v>0</v>
      </c>
      <c r="T49" s="89">
        <f t="shared" si="6"/>
        <v>0</v>
      </c>
      <c r="U49" s="89">
        <f t="shared" si="6"/>
        <v>0</v>
      </c>
      <c r="V49" s="89">
        <f t="shared" si="6"/>
        <v>0</v>
      </c>
      <c r="W49" s="89">
        <f t="shared" si="6"/>
        <v>0</v>
      </c>
      <c r="X49" s="89">
        <f t="shared" si="6"/>
        <v>0</v>
      </c>
      <c r="Y49" s="89">
        <f t="shared" si="6"/>
        <v>0</v>
      </c>
      <c r="Z49" s="89">
        <f t="shared" si="6"/>
        <v>0</v>
      </c>
      <c r="AA49" s="89">
        <f t="shared" si="6"/>
        <v>0</v>
      </c>
      <c r="AB49" s="89">
        <f t="shared" si="6"/>
        <v>0</v>
      </c>
      <c r="AC49" s="89">
        <f t="shared" si="6"/>
        <v>0</v>
      </c>
      <c r="AD49" s="89">
        <f t="shared" si="6"/>
        <v>0</v>
      </c>
      <c r="AE49" s="89">
        <f t="shared" si="6"/>
        <v>0</v>
      </c>
      <c r="AF49" s="89">
        <f t="shared" si="6"/>
        <v>0</v>
      </c>
      <c r="AG49" s="89">
        <f t="shared" si="6"/>
        <v>0</v>
      </c>
      <c r="AH49" s="89">
        <f t="shared" si="6"/>
        <v>0</v>
      </c>
      <c r="AI49" s="89">
        <f t="shared" si="6"/>
        <v>0</v>
      </c>
      <c r="AJ49" s="89">
        <f t="shared" si="6"/>
        <v>0</v>
      </c>
      <c r="AK49" s="89">
        <f t="shared" si="6"/>
        <v>0</v>
      </c>
      <c r="AL49" s="89">
        <f t="shared" si="6"/>
        <v>0</v>
      </c>
      <c r="AM49" s="89">
        <f t="shared" si="6"/>
        <v>0</v>
      </c>
      <c r="AN49" s="89">
        <f t="shared" si="6"/>
        <v>0</v>
      </c>
      <c r="AO49" s="89">
        <f t="shared" si="6"/>
        <v>0</v>
      </c>
      <c r="AP49" s="89">
        <f t="shared" si="6"/>
        <v>0</v>
      </c>
      <c r="AQ49" s="89">
        <f t="shared" si="6"/>
        <v>0</v>
      </c>
      <c r="AR49" s="89">
        <f t="shared" si="6"/>
        <v>0</v>
      </c>
      <c r="AS49" s="89">
        <f t="shared" si="6"/>
        <v>0</v>
      </c>
      <c r="AT49" s="89">
        <f t="shared" si="6"/>
        <v>0</v>
      </c>
    </row>
    <row r="50" spans="2:46" s="42" customFormat="1" ht="13.5" thickBot="1">
      <c r="B50" s="3" t="s">
        <v>7</v>
      </c>
      <c r="C50" s="49"/>
      <c r="D50" s="40"/>
      <c r="E50" s="50"/>
      <c r="F50" s="89">
        <f aca="true" t="shared" si="7" ref="F50:AT50">SUM(F48:F49)</f>
        <v>0</v>
      </c>
      <c r="G50" s="89">
        <f t="shared" si="7"/>
        <v>0</v>
      </c>
      <c r="H50" s="89">
        <f t="shared" si="7"/>
        <v>0</v>
      </c>
      <c r="I50" s="89">
        <f t="shared" si="7"/>
        <v>0</v>
      </c>
      <c r="J50" s="89">
        <f t="shared" si="7"/>
        <v>0</v>
      </c>
      <c r="K50" s="89">
        <f>SUM(K48:K49)</f>
        <v>0</v>
      </c>
      <c r="L50" s="89">
        <f>SUM(L48:L49)</f>
        <v>0</v>
      </c>
      <c r="M50" s="89">
        <f>SUM(M48:M49)</f>
        <v>0</v>
      </c>
      <c r="N50" s="89">
        <f>SUM(N48:N49)</f>
        <v>0</v>
      </c>
      <c r="O50" s="89">
        <f>SUM(O48:O49)</f>
        <v>0</v>
      </c>
      <c r="P50" s="89">
        <f t="shared" si="7"/>
        <v>0</v>
      </c>
      <c r="Q50" s="89">
        <f t="shared" si="7"/>
        <v>0</v>
      </c>
      <c r="R50" s="89">
        <f t="shared" si="7"/>
        <v>0</v>
      </c>
      <c r="S50" s="89">
        <f t="shared" si="7"/>
        <v>0</v>
      </c>
      <c r="T50" s="89">
        <f t="shared" si="7"/>
        <v>0</v>
      </c>
      <c r="U50" s="89">
        <f t="shared" si="7"/>
        <v>0</v>
      </c>
      <c r="V50" s="89">
        <f t="shared" si="7"/>
        <v>0</v>
      </c>
      <c r="W50" s="89">
        <f t="shared" si="7"/>
        <v>0</v>
      </c>
      <c r="X50" s="89">
        <f t="shared" si="7"/>
        <v>0</v>
      </c>
      <c r="Y50" s="89">
        <f t="shared" si="7"/>
        <v>0</v>
      </c>
      <c r="Z50" s="89">
        <f t="shared" si="7"/>
        <v>0</v>
      </c>
      <c r="AA50" s="89">
        <f t="shared" si="7"/>
        <v>0</v>
      </c>
      <c r="AB50" s="89">
        <f t="shared" si="7"/>
        <v>0</v>
      </c>
      <c r="AC50" s="89">
        <f t="shared" si="7"/>
        <v>0</v>
      </c>
      <c r="AD50" s="89">
        <f t="shared" si="7"/>
        <v>0</v>
      </c>
      <c r="AE50" s="89">
        <f t="shared" si="7"/>
        <v>0</v>
      </c>
      <c r="AF50" s="89">
        <f t="shared" si="7"/>
        <v>0</v>
      </c>
      <c r="AG50" s="89">
        <f t="shared" si="7"/>
        <v>0</v>
      </c>
      <c r="AH50" s="89">
        <f t="shared" si="7"/>
        <v>0</v>
      </c>
      <c r="AI50" s="89">
        <f t="shared" si="7"/>
        <v>0</v>
      </c>
      <c r="AJ50" s="89">
        <f t="shared" si="7"/>
        <v>0</v>
      </c>
      <c r="AK50" s="89">
        <f t="shared" si="7"/>
        <v>0</v>
      </c>
      <c r="AL50" s="89">
        <f t="shared" si="7"/>
        <v>0</v>
      </c>
      <c r="AM50" s="89">
        <f t="shared" si="7"/>
        <v>0</v>
      </c>
      <c r="AN50" s="89">
        <f t="shared" si="7"/>
        <v>0</v>
      </c>
      <c r="AO50" s="89">
        <f t="shared" si="7"/>
        <v>0</v>
      </c>
      <c r="AP50" s="89">
        <f t="shared" si="7"/>
        <v>0</v>
      </c>
      <c r="AQ50" s="89">
        <f t="shared" si="7"/>
        <v>0</v>
      </c>
      <c r="AR50" s="89">
        <f t="shared" si="7"/>
        <v>0</v>
      </c>
      <c r="AS50" s="89">
        <f t="shared" si="7"/>
        <v>0</v>
      </c>
      <c r="AT50" s="89">
        <f t="shared" si="7"/>
        <v>0</v>
      </c>
    </row>
    <row r="51" spans="2:46" s="54" customFormat="1" ht="13.5" thickBot="1">
      <c r="B51" s="5" t="s">
        <v>8</v>
      </c>
      <c r="C51" s="51"/>
      <c r="D51" s="52"/>
      <c r="E51" s="53"/>
      <c r="F51" s="90" t="str">
        <f aca="true" t="shared" si="8" ref="F51:AT51">IF(ISERROR(F48/F50),"%",F48/F50)</f>
        <v>%</v>
      </c>
      <c r="G51" s="90" t="str">
        <f t="shared" si="8"/>
        <v>%</v>
      </c>
      <c r="H51" s="90" t="str">
        <f t="shared" si="8"/>
        <v>%</v>
      </c>
      <c r="I51" s="90" t="str">
        <f t="shared" si="8"/>
        <v>%</v>
      </c>
      <c r="J51" s="90" t="str">
        <f t="shared" si="8"/>
        <v>%</v>
      </c>
      <c r="K51" s="90" t="str">
        <f>IF(ISERROR(K48/K50),"%",K48/K50)</f>
        <v>%</v>
      </c>
      <c r="L51" s="90" t="str">
        <f>IF(ISERROR(L48/L50),"%",L48/L50)</f>
        <v>%</v>
      </c>
      <c r="M51" s="90" t="str">
        <f>IF(ISERROR(M48/M50),"%",M48/M50)</f>
        <v>%</v>
      </c>
      <c r="N51" s="90" t="str">
        <f>IF(ISERROR(N48/N50),"%",N48/N50)</f>
        <v>%</v>
      </c>
      <c r="O51" s="90" t="str">
        <f>IF(ISERROR(O48/O50),"%",O48/O50)</f>
        <v>%</v>
      </c>
      <c r="P51" s="90" t="str">
        <f t="shared" si="8"/>
        <v>%</v>
      </c>
      <c r="Q51" s="90" t="str">
        <f t="shared" si="8"/>
        <v>%</v>
      </c>
      <c r="R51" s="90" t="str">
        <f t="shared" si="8"/>
        <v>%</v>
      </c>
      <c r="S51" s="90" t="str">
        <f t="shared" si="8"/>
        <v>%</v>
      </c>
      <c r="T51" s="90" t="str">
        <f t="shared" si="8"/>
        <v>%</v>
      </c>
      <c r="U51" s="90" t="str">
        <f t="shared" si="8"/>
        <v>%</v>
      </c>
      <c r="V51" s="90" t="str">
        <f t="shared" si="8"/>
        <v>%</v>
      </c>
      <c r="W51" s="90" t="str">
        <f t="shared" si="8"/>
        <v>%</v>
      </c>
      <c r="X51" s="90" t="str">
        <f t="shared" si="8"/>
        <v>%</v>
      </c>
      <c r="Y51" s="90" t="str">
        <f t="shared" si="8"/>
        <v>%</v>
      </c>
      <c r="Z51" s="90" t="str">
        <f t="shared" si="8"/>
        <v>%</v>
      </c>
      <c r="AA51" s="90" t="str">
        <f t="shared" si="8"/>
        <v>%</v>
      </c>
      <c r="AB51" s="90" t="str">
        <f t="shared" si="8"/>
        <v>%</v>
      </c>
      <c r="AC51" s="90" t="str">
        <f t="shared" si="8"/>
        <v>%</v>
      </c>
      <c r="AD51" s="90" t="str">
        <f t="shared" si="8"/>
        <v>%</v>
      </c>
      <c r="AE51" s="90" t="str">
        <f t="shared" si="8"/>
        <v>%</v>
      </c>
      <c r="AF51" s="90" t="str">
        <f t="shared" si="8"/>
        <v>%</v>
      </c>
      <c r="AG51" s="90" t="str">
        <f t="shared" si="8"/>
        <v>%</v>
      </c>
      <c r="AH51" s="90" t="str">
        <f t="shared" si="8"/>
        <v>%</v>
      </c>
      <c r="AI51" s="90" t="str">
        <f t="shared" si="8"/>
        <v>%</v>
      </c>
      <c r="AJ51" s="90" t="str">
        <f t="shared" si="8"/>
        <v>%</v>
      </c>
      <c r="AK51" s="90" t="str">
        <f t="shared" si="8"/>
        <v>%</v>
      </c>
      <c r="AL51" s="90" t="str">
        <f t="shared" si="8"/>
        <v>%</v>
      </c>
      <c r="AM51" s="90" t="str">
        <f t="shared" si="8"/>
        <v>%</v>
      </c>
      <c r="AN51" s="90" t="str">
        <f t="shared" si="8"/>
        <v>%</v>
      </c>
      <c r="AO51" s="90" t="str">
        <f t="shared" si="8"/>
        <v>%</v>
      </c>
      <c r="AP51" s="90" t="str">
        <f t="shared" si="8"/>
        <v>%</v>
      </c>
      <c r="AQ51" s="90" t="str">
        <f t="shared" si="8"/>
        <v>%</v>
      </c>
      <c r="AR51" s="90" t="str">
        <f t="shared" si="8"/>
        <v>%</v>
      </c>
      <c r="AS51" s="90" t="str">
        <f t="shared" si="8"/>
        <v>%</v>
      </c>
      <c r="AT51" s="90" t="str">
        <f t="shared" si="8"/>
        <v>%</v>
      </c>
    </row>
    <row r="52" spans="3:46" s="42" customFormat="1" ht="12.75">
      <c r="C52" s="55"/>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row>
    <row r="53" spans="3:46" s="42" customFormat="1" ht="13.5" thickBot="1">
      <c r="C53" s="55"/>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row>
    <row r="54" spans="2:46" s="42" customFormat="1" ht="13.5" thickBot="1">
      <c r="B54" s="3" t="s">
        <v>18</v>
      </c>
      <c r="C54" s="55"/>
      <c r="F54" s="89">
        <f aca="true" t="shared" si="9" ref="F54:AT54">COUNTIF(F7:F47,"NA")</f>
        <v>0</v>
      </c>
      <c r="G54" s="89">
        <f t="shared" si="9"/>
        <v>0</v>
      </c>
      <c r="H54" s="89">
        <f t="shared" si="9"/>
        <v>0</v>
      </c>
      <c r="I54" s="89">
        <f t="shared" si="9"/>
        <v>0</v>
      </c>
      <c r="J54" s="89">
        <f t="shared" si="9"/>
        <v>0</v>
      </c>
      <c r="K54" s="89"/>
      <c r="L54" s="89"/>
      <c r="M54" s="89"/>
      <c r="N54" s="89"/>
      <c r="O54" s="89"/>
      <c r="P54" s="89">
        <f t="shared" si="9"/>
        <v>0</v>
      </c>
      <c r="Q54" s="89">
        <f t="shared" si="9"/>
        <v>0</v>
      </c>
      <c r="R54" s="89">
        <f t="shared" si="9"/>
        <v>0</v>
      </c>
      <c r="S54" s="89">
        <f t="shared" si="9"/>
        <v>0</v>
      </c>
      <c r="T54" s="89">
        <f t="shared" si="9"/>
        <v>0</v>
      </c>
      <c r="U54" s="89">
        <f t="shared" si="9"/>
        <v>0</v>
      </c>
      <c r="V54" s="89">
        <f t="shared" si="9"/>
        <v>0</v>
      </c>
      <c r="W54" s="89">
        <f t="shared" si="9"/>
        <v>0</v>
      </c>
      <c r="X54" s="89">
        <f t="shared" si="9"/>
        <v>0</v>
      </c>
      <c r="Y54" s="89">
        <f t="shared" si="9"/>
        <v>0</v>
      </c>
      <c r="Z54" s="89">
        <f t="shared" si="9"/>
        <v>0</v>
      </c>
      <c r="AA54" s="89">
        <f t="shared" si="9"/>
        <v>0</v>
      </c>
      <c r="AB54" s="89">
        <f t="shared" si="9"/>
        <v>0</v>
      </c>
      <c r="AC54" s="89">
        <f t="shared" si="9"/>
        <v>0</v>
      </c>
      <c r="AD54" s="89">
        <f t="shared" si="9"/>
        <v>0</v>
      </c>
      <c r="AE54" s="89">
        <f t="shared" si="9"/>
        <v>0</v>
      </c>
      <c r="AF54" s="89">
        <f t="shared" si="9"/>
        <v>0</v>
      </c>
      <c r="AG54" s="89">
        <f t="shared" si="9"/>
        <v>0</v>
      </c>
      <c r="AH54" s="89">
        <f t="shared" si="9"/>
        <v>0</v>
      </c>
      <c r="AI54" s="89">
        <f t="shared" si="9"/>
        <v>0</v>
      </c>
      <c r="AJ54" s="89">
        <f t="shared" si="9"/>
        <v>0</v>
      </c>
      <c r="AK54" s="89">
        <f t="shared" si="9"/>
        <v>0</v>
      </c>
      <c r="AL54" s="89">
        <f t="shared" si="9"/>
        <v>0</v>
      </c>
      <c r="AM54" s="89">
        <f t="shared" si="9"/>
        <v>0</v>
      </c>
      <c r="AN54" s="89">
        <f t="shared" si="9"/>
        <v>0</v>
      </c>
      <c r="AO54" s="89">
        <f t="shared" si="9"/>
        <v>0</v>
      </c>
      <c r="AP54" s="89">
        <f t="shared" si="9"/>
        <v>0</v>
      </c>
      <c r="AQ54" s="89">
        <f t="shared" si="9"/>
        <v>0</v>
      </c>
      <c r="AR54" s="89">
        <f t="shared" si="9"/>
        <v>0</v>
      </c>
      <c r="AS54" s="89">
        <f t="shared" si="9"/>
        <v>0</v>
      </c>
      <c r="AT54" s="89">
        <f t="shared" si="9"/>
        <v>0</v>
      </c>
    </row>
    <row r="55" spans="2:46" s="42" customFormat="1" ht="13.5" thickBot="1">
      <c r="B55" s="3" t="s">
        <v>21</v>
      </c>
      <c r="C55" s="55"/>
      <c r="F55" s="89">
        <f aca="true" t="shared" si="10" ref="F55:AT55">COUNTIF(F7:F47,"*Exception*")</f>
        <v>0</v>
      </c>
      <c r="G55" s="89">
        <f t="shared" si="10"/>
        <v>0</v>
      </c>
      <c r="H55" s="89">
        <f t="shared" si="10"/>
        <v>0</v>
      </c>
      <c r="I55" s="89">
        <f t="shared" si="10"/>
        <v>0</v>
      </c>
      <c r="J55" s="89">
        <f t="shared" si="10"/>
        <v>0</v>
      </c>
      <c r="K55" s="89"/>
      <c r="L55" s="89"/>
      <c r="M55" s="89"/>
      <c r="N55" s="89"/>
      <c r="O55" s="89"/>
      <c r="P55" s="89">
        <f t="shared" si="10"/>
        <v>0</v>
      </c>
      <c r="Q55" s="89">
        <f t="shared" si="10"/>
        <v>0</v>
      </c>
      <c r="R55" s="89">
        <f t="shared" si="10"/>
        <v>0</v>
      </c>
      <c r="S55" s="89">
        <f t="shared" si="10"/>
        <v>0</v>
      </c>
      <c r="T55" s="89">
        <f t="shared" si="10"/>
        <v>0</v>
      </c>
      <c r="U55" s="89">
        <f t="shared" si="10"/>
        <v>0</v>
      </c>
      <c r="V55" s="89">
        <f t="shared" si="10"/>
        <v>0</v>
      </c>
      <c r="W55" s="89">
        <f t="shared" si="10"/>
        <v>0</v>
      </c>
      <c r="X55" s="89">
        <f t="shared" si="10"/>
        <v>0</v>
      </c>
      <c r="Y55" s="89">
        <f t="shared" si="10"/>
        <v>0</v>
      </c>
      <c r="Z55" s="89">
        <f t="shared" si="10"/>
        <v>0</v>
      </c>
      <c r="AA55" s="89">
        <f t="shared" si="10"/>
        <v>0</v>
      </c>
      <c r="AB55" s="89">
        <f t="shared" si="10"/>
        <v>0</v>
      </c>
      <c r="AC55" s="89">
        <f t="shared" si="10"/>
        <v>0</v>
      </c>
      <c r="AD55" s="89">
        <f t="shared" si="10"/>
        <v>0</v>
      </c>
      <c r="AE55" s="89">
        <f t="shared" si="10"/>
        <v>0</v>
      </c>
      <c r="AF55" s="89">
        <f t="shared" si="10"/>
        <v>0</v>
      </c>
      <c r="AG55" s="89">
        <f t="shared" si="10"/>
        <v>0</v>
      </c>
      <c r="AH55" s="89">
        <f t="shared" si="10"/>
        <v>0</v>
      </c>
      <c r="AI55" s="89">
        <f t="shared" si="10"/>
        <v>0</v>
      </c>
      <c r="AJ55" s="89">
        <f t="shared" si="10"/>
        <v>0</v>
      </c>
      <c r="AK55" s="89">
        <f t="shared" si="10"/>
        <v>0</v>
      </c>
      <c r="AL55" s="89">
        <f t="shared" si="10"/>
        <v>0</v>
      </c>
      <c r="AM55" s="89">
        <f t="shared" si="10"/>
        <v>0</v>
      </c>
      <c r="AN55" s="89">
        <f t="shared" si="10"/>
        <v>0</v>
      </c>
      <c r="AO55" s="89">
        <f t="shared" si="10"/>
        <v>0</v>
      </c>
      <c r="AP55" s="89">
        <f t="shared" si="10"/>
        <v>0</v>
      </c>
      <c r="AQ55" s="89">
        <f t="shared" si="10"/>
        <v>0</v>
      </c>
      <c r="AR55" s="89">
        <f t="shared" si="10"/>
        <v>0</v>
      </c>
      <c r="AS55" s="89">
        <f t="shared" si="10"/>
        <v>0</v>
      </c>
      <c r="AT55" s="89">
        <f t="shared" si="10"/>
        <v>0</v>
      </c>
    </row>
    <row r="58" spans="2:5" ht="14.25">
      <c r="B58" s="194" t="s">
        <v>85</v>
      </c>
      <c r="C58" s="194"/>
      <c r="D58" s="194"/>
      <c r="E58" s="194"/>
    </row>
    <row r="59" spans="2:5" ht="14.25">
      <c r="B59" s="186" t="s">
        <v>173</v>
      </c>
      <c r="C59" s="186"/>
      <c r="D59" s="186"/>
      <c r="E59" s="186"/>
    </row>
    <row r="60" spans="2:5" ht="14.25">
      <c r="B60" s="195" t="s">
        <v>174</v>
      </c>
      <c r="C60" s="195"/>
      <c r="D60" s="195"/>
      <c r="E60" s="195"/>
    </row>
    <row r="61" spans="2:5" ht="14.25">
      <c r="B61" s="195"/>
      <c r="C61" s="195"/>
      <c r="D61" s="195"/>
      <c r="E61" s="195"/>
    </row>
    <row r="62" spans="2:5" ht="14.25">
      <c r="B62" s="195"/>
      <c r="C62" s="195"/>
      <c r="D62" s="195"/>
      <c r="E62" s="195"/>
    </row>
    <row r="63" spans="2:5" ht="14.25">
      <c r="B63" s="186"/>
      <c r="C63" s="186"/>
      <c r="D63" s="186"/>
      <c r="E63" s="186"/>
    </row>
    <row r="64" spans="2:5" ht="14.25">
      <c r="B64" s="186"/>
      <c r="C64" s="186"/>
      <c r="D64" s="186"/>
      <c r="E64" s="186"/>
    </row>
    <row r="65" spans="2:5" ht="14.25">
      <c r="B65" s="186"/>
      <c r="C65" s="186"/>
      <c r="D65" s="186"/>
      <c r="E65" s="186"/>
    </row>
    <row r="66" spans="2:5" ht="14.25">
      <c r="B66" s="186"/>
      <c r="C66" s="186"/>
      <c r="D66" s="186"/>
      <c r="E66" s="186"/>
    </row>
    <row r="80" ht="14.25" hidden="1">
      <c r="B80" s="42" t="s">
        <v>22</v>
      </c>
    </row>
    <row r="81" ht="14.25" hidden="1">
      <c r="B81" s="42" t="s">
        <v>23</v>
      </c>
    </row>
    <row r="82" ht="14.25" hidden="1">
      <c r="B82" s="42" t="s">
        <v>34</v>
      </c>
    </row>
    <row r="83" ht="14.25" hidden="1">
      <c r="B83" s="42" t="s">
        <v>30</v>
      </c>
    </row>
    <row r="84" ht="14.25" hidden="1">
      <c r="B84" s="42" t="s">
        <v>31</v>
      </c>
    </row>
    <row r="85" ht="14.25" hidden="1">
      <c r="B85" s="42" t="s">
        <v>24</v>
      </c>
    </row>
    <row r="86" ht="14.25" hidden="1">
      <c r="B86" s="42" t="s">
        <v>35</v>
      </c>
    </row>
    <row r="87" ht="14.25" hidden="1">
      <c r="B87" s="42" t="s">
        <v>25</v>
      </c>
    </row>
    <row r="88" ht="14.25" hidden="1">
      <c r="B88" s="42" t="s">
        <v>26</v>
      </c>
    </row>
    <row r="89" ht="14.25" hidden="1">
      <c r="B89" s="42" t="s">
        <v>27</v>
      </c>
    </row>
    <row r="90" ht="14.25" hidden="1">
      <c r="B90" s="42" t="s">
        <v>36</v>
      </c>
    </row>
    <row r="91" ht="14.25" hidden="1">
      <c r="B91" s="42" t="s">
        <v>32</v>
      </c>
    </row>
    <row r="92" ht="14.25" hidden="1">
      <c r="B92" s="42" t="s">
        <v>33</v>
      </c>
    </row>
    <row r="93" ht="14.25" hidden="1">
      <c r="B93" s="42" t="s">
        <v>37</v>
      </c>
    </row>
    <row r="94" ht="14.25" hidden="1">
      <c r="B94" s="42" t="s">
        <v>28</v>
      </c>
    </row>
    <row r="95" ht="14.25" hidden="1">
      <c r="B95" s="42" t="s">
        <v>38</v>
      </c>
    </row>
    <row r="96" ht="14.25" hidden="1">
      <c r="B96" s="42" t="s">
        <v>29</v>
      </c>
    </row>
  </sheetData>
  <sheetProtection formatCells="0" formatColumns="0" formatRows="0" insertColumns="0" insertRows="0" insertHyperlinks="0" deleteColumns="0" deleteRows="0" sort="0" autoFilter="0" pivotTables="0"/>
  <mergeCells count="13">
    <mergeCell ref="B66:E66"/>
    <mergeCell ref="B60:E60"/>
    <mergeCell ref="B61:E61"/>
    <mergeCell ref="B62:E62"/>
    <mergeCell ref="B63:E63"/>
    <mergeCell ref="B64:E64"/>
    <mergeCell ref="B65:E65"/>
    <mergeCell ref="B1:K1"/>
    <mergeCell ref="B2:E2"/>
    <mergeCell ref="H4:J4"/>
    <mergeCell ref="K4:O4"/>
    <mergeCell ref="B58:E58"/>
    <mergeCell ref="B59:E59"/>
  </mergeCells>
  <conditionalFormatting sqref="O7:O47 M7:M47">
    <cfRule type="cellIs" priority="3" dxfId="6" operator="equal" stopIfTrue="1">
      <formula>FALSE</formula>
    </cfRule>
  </conditionalFormatting>
  <conditionalFormatting sqref="N7:N47">
    <cfRule type="cellIs" priority="1" dxfId="6" operator="equal" stopIfTrue="1">
      <formula>FALSE</formula>
    </cfRule>
    <cfRule type="cellIs" priority="2" dxfId="6" operator="equal" stopIfTrue="1">
      <formula>FALSE</formula>
    </cfRule>
  </conditionalFormatting>
  <dataValidations count="8">
    <dataValidation type="list" allowBlank="1" showInputMessage="1" showErrorMessage="1" sqref="F7:F47">
      <formula1>"Yes, No"</formula1>
    </dataValidation>
    <dataValidation type="list" allowBlank="1" showInputMessage="1" showErrorMessage="1" sqref="G7:G47">
      <formula1>"Yes, No, NA, Exception A, Exception B, Exception"</formula1>
    </dataValidation>
    <dataValidation type="list" allowBlank="1" showInputMessage="1" showErrorMessage="1" sqref="H7:H47">
      <formula1>"I, II, III, IV"</formula1>
    </dataValidation>
    <dataValidation type="list" allowBlank="1" showInputMessage="1" showErrorMessage="1" sqref="I7:I47">
      <formula1>"&lt;120,120-149, ≥150"</formula1>
    </dataValidation>
    <dataValidation type="list" allowBlank="1" showInputMessage="1" showErrorMessage="1" sqref="J7:J47">
      <formula1>"With LBBB, Without LBBB"</formula1>
    </dataValidation>
    <dataValidation type="list" allowBlank="1" showInputMessage="1" showErrorMessage="1" sqref="P7:AT47">
      <formula1>"Yes, No, NA, Exception"</formula1>
    </dataValidation>
    <dataValidation type="list" allowBlank="1" showInputMessage="1" showErrorMessage="1" sqref="E7:E47">
      <formula1>$B$80:$B$96</formula1>
    </dataValidation>
    <dataValidation type="list" allowBlank="1" showInputMessage="1" showErrorMessage="1" sqref="D7:D47">
      <formula1>"Male,Female"</formula1>
    </dataValidation>
  </dataValidations>
  <printOptions/>
  <pageMargins left="0.7086614173228347" right="0.7086614173228347" top="0.7480314960629921" bottom="0.7480314960629921" header="0.31496062992125984" footer="0.31496062992125984"/>
  <pageSetup fitToWidth="4" horizontalDpi="300" verticalDpi="300" orientation="landscape"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B1:O71"/>
  <sheetViews>
    <sheetView showGridLines="0" zoomScalePageLayoutView="0" workbookViewId="0" topLeftCell="A4">
      <selection activeCell="S11" sqref="S11"/>
    </sheetView>
  </sheetViews>
  <sheetFormatPr defaultColWidth="9.140625" defaultRowHeight="15"/>
  <cols>
    <col min="2" max="2" width="4.7109375" style="0" customWidth="1"/>
    <col min="3" max="3" width="13.57421875" style="0" customWidth="1"/>
    <col min="4" max="4" width="4.7109375" style="0" customWidth="1"/>
    <col min="5" max="5" width="17.00390625" style="0" customWidth="1"/>
    <col min="6" max="6" width="4.7109375" style="0" customWidth="1"/>
    <col min="7" max="7" width="17.57421875" style="0" customWidth="1"/>
    <col min="8" max="8" width="4.7109375" style="0" customWidth="1"/>
    <col min="9" max="9" width="7.57421875" style="76" customWidth="1"/>
    <col min="10" max="10" width="7.7109375" style="76" customWidth="1"/>
    <col min="11" max="11" width="3.7109375" style="0" customWidth="1"/>
    <col min="12" max="12" width="4.7109375" style="0" customWidth="1"/>
    <col min="13" max="13" width="16.8515625" style="0" customWidth="1"/>
    <col min="14" max="14" width="4.7109375" style="0" customWidth="1"/>
  </cols>
  <sheetData>
    <row r="1" spans="2:15" ht="75" customHeight="1">
      <c r="B1" s="182" t="str">
        <f>"Printable data collection form for "&amp;'Hidden sheet'!B3&amp;" clinical audit"</f>
        <v>Printable data collection form for Implantable cardioverter defibrillators and cardiac resynchronisation therapy for arrhythmias and heart failure clinical audit</v>
      </c>
      <c r="C1" s="183"/>
      <c r="D1" s="183"/>
      <c r="E1" s="183"/>
      <c r="F1" s="183"/>
      <c r="G1" s="183"/>
      <c r="H1" s="183"/>
      <c r="I1" s="183"/>
      <c r="J1" s="183"/>
      <c r="K1" s="183"/>
      <c r="L1" s="183"/>
      <c r="M1" s="183"/>
      <c r="N1" s="183"/>
      <c r="O1" s="67"/>
    </row>
    <row r="2" s="68" customFormat="1" ht="14.25"/>
    <row r="3" spans="2:14" s="82" customFormat="1" ht="15" customHeight="1">
      <c r="B3" s="252" t="s">
        <v>124</v>
      </c>
      <c r="C3" s="252"/>
      <c r="D3" s="252"/>
      <c r="E3" s="252"/>
      <c r="F3" s="252"/>
      <c r="G3" s="252"/>
      <c r="H3" s="252"/>
      <c r="I3" s="252"/>
      <c r="J3" s="252"/>
      <c r="K3" s="252"/>
      <c r="L3" s="252"/>
      <c r="M3" s="252"/>
      <c r="N3" s="252"/>
    </row>
    <row r="4" s="82" customFormat="1" ht="15" thickBot="1"/>
    <row r="5" spans="2:14" s="68" customFormat="1" ht="30" customHeight="1" thickBot="1">
      <c r="B5" s="236" t="s">
        <v>103</v>
      </c>
      <c r="C5" s="237"/>
      <c r="D5" s="238"/>
      <c r="E5" s="236" t="s">
        <v>87</v>
      </c>
      <c r="F5" s="238"/>
      <c r="G5" s="236" t="s">
        <v>86</v>
      </c>
      <c r="H5" s="238"/>
      <c r="I5" s="82"/>
      <c r="J5" s="82"/>
      <c r="K5" s="82"/>
      <c r="L5" s="82"/>
      <c r="M5" s="82"/>
      <c r="N5" s="82"/>
    </row>
    <row r="6" spans="2:14" s="68" customFormat="1" ht="14.25">
      <c r="B6" s="249" t="s">
        <v>119</v>
      </c>
      <c r="C6" s="218"/>
      <c r="D6" s="218"/>
      <c r="E6" s="218"/>
      <c r="F6" s="218"/>
      <c r="G6" s="218"/>
      <c r="H6" s="218"/>
      <c r="I6" s="218"/>
      <c r="J6" s="218"/>
      <c r="K6" s="218"/>
      <c r="L6" s="218"/>
      <c r="M6" s="218"/>
      <c r="N6" s="218"/>
    </row>
    <row r="7" spans="2:14" s="68" customFormat="1" ht="15" thickBot="1">
      <c r="B7" s="82"/>
      <c r="C7" s="82"/>
      <c r="D7" s="82"/>
      <c r="E7" s="82"/>
      <c r="F7" s="82"/>
      <c r="G7" s="82"/>
      <c r="H7" s="82"/>
      <c r="I7" s="82"/>
      <c r="J7" s="82"/>
      <c r="K7" s="82"/>
      <c r="L7" s="82"/>
      <c r="M7" s="82"/>
      <c r="N7" s="82"/>
    </row>
    <row r="8" spans="2:14" s="68" customFormat="1" ht="15.75" thickBot="1">
      <c r="B8" s="246" t="s">
        <v>88</v>
      </c>
      <c r="C8" s="247"/>
      <c r="D8" s="248"/>
      <c r="E8" s="246" t="s">
        <v>89</v>
      </c>
      <c r="F8" s="248"/>
      <c r="G8" s="246" t="s">
        <v>90</v>
      </c>
      <c r="H8" s="248"/>
      <c r="I8" s="246" t="s">
        <v>91</v>
      </c>
      <c r="J8" s="247"/>
      <c r="K8" s="250"/>
      <c r="L8" s="251"/>
      <c r="M8" s="243" t="s">
        <v>92</v>
      </c>
      <c r="N8" s="244"/>
    </row>
    <row r="9" spans="2:14" s="68" customFormat="1" ht="29.25" thickBot="1">
      <c r="B9" s="245" t="s">
        <v>93</v>
      </c>
      <c r="C9" s="245"/>
      <c r="D9" s="84"/>
      <c r="E9" s="84" t="s">
        <v>95</v>
      </c>
      <c r="F9" s="84"/>
      <c r="G9" s="84" t="s">
        <v>98</v>
      </c>
      <c r="H9" s="84"/>
      <c r="I9" s="229" t="s">
        <v>120</v>
      </c>
      <c r="J9" s="230"/>
      <c r="K9" s="242"/>
      <c r="L9" s="84"/>
      <c r="M9" s="84" t="s">
        <v>28</v>
      </c>
      <c r="N9" s="78"/>
    </row>
    <row r="10" spans="2:14" s="68" customFormat="1" ht="29.25" thickBot="1">
      <c r="B10" s="245" t="s">
        <v>94</v>
      </c>
      <c r="C10" s="245"/>
      <c r="D10" s="84"/>
      <c r="E10" s="84" t="s">
        <v>96</v>
      </c>
      <c r="F10" s="84"/>
      <c r="G10" s="84" t="s">
        <v>99</v>
      </c>
      <c r="H10" s="84"/>
      <c r="I10" s="229" t="s">
        <v>101</v>
      </c>
      <c r="J10" s="230"/>
      <c r="K10" s="242"/>
      <c r="L10" s="84"/>
      <c r="M10" s="84" t="s">
        <v>38</v>
      </c>
      <c r="N10" s="78"/>
    </row>
    <row r="11" spans="2:14" s="68" customFormat="1" ht="30" customHeight="1" thickBot="1">
      <c r="B11" s="229" t="s">
        <v>34</v>
      </c>
      <c r="C11" s="242"/>
      <c r="D11" s="84"/>
      <c r="E11" s="84" t="s">
        <v>97</v>
      </c>
      <c r="F11" s="84"/>
      <c r="G11" s="84" t="s">
        <v>100</v>
      </c>
      <c r="H11" s="84"/>
      <c r="I11" s="229" t="s">
        <v>37</v>
      </c>
      <c r="J11" s="230"/>
      <c r="K11" s="242"/>
      <c r="L11" s="84"/>
      <c r="M11" s="84" t="s">
        <v>29</v>
      </c>
      <c r="N11" s="78"/>
    </row>
    <row r="12" spans="2:14" s="68" customFormat="1" ht="29.25" thickBot="1">
      <c r="B12" s="229"/>
      <c r="C12" s="242"/>
      <c r="D12" s="84"/>
      <c r="E12" s="84" t="s">
        <v>35</v>
      </c>
      <c r="F12" s="84"/>
      <c r="G12" s="84" t="s">
        <v>36</v>
      </c>
      <c r="H12" s="84"/>
      <c r="I12" s="229"/>
      <c r="J12" s="230"/>
      <c r="K12" s="242"/>
      <c r="L12" s="84"/>
      <c r="M12" s="84"/>
      <c r="N12" s="78"/>
    </row>
    <row r="13" spans="2:14" s="68" customFormat="1" ht="14.25">
      <c r="B13" s="79"/>
      <c r="C13" s="79"/>
      <c r="D13" s="79"/>
      <c r="E13" s="79"/>
      <c r="F13" s="79"/>
      <c r="G13" s="79"/>
      <c r="H13" s="79"/>
      <c r="I13" s="79"/>
      <c r="J13" s="79"/>
      <c r="K13" s="79"/>
      <c r="L13" s="79"/>
      <c r="M13" s="79"/>
      <c r="N13" s="79"/>
    </row>
    <row r="14" spans="2:14" s="68" customFormat="1" ht="15" thickBot="1">
      <c r="B14" s="82"/>
      <c r="C14" s="82"/>
      <c r="D14" s="82"/>
      <c r="E14" s="82"/>
      <c r="F14" s="82"/>
      <c r="G14" s="82"/>
      <c r="H14" s="82"/>
      <c r="I14" s="82"/>
      <c r="J14" s="82"/>
      <c r="K14" s="82"/>
      <c r="L14" s="82"/>
      <c r="M14" s="82"/>
      <c r="N14" s="82"/>
    </row>
    <row r="15" spans="2:14" ht="30" customHeight="1" thickBot="1">
      <c r="B15" s="99" t="s">
        <v>142</v>
      </c>
      <c r="C15" s="232" t="s">
        <v>102</v>
      </c>
      <c r="D15" s="234"/>
      <c r="E15" s="234"/>
      <c r="F15" s="234"/>
      <c r="G15" s="234"/>
      <c r="H15" s="241"/>
      <c r="I15" s="233"/>
      <c r="J15" s="99" t="s">
        <v>5</v>
      </c>
      <c r="K15" s="232" t="s">
        <v>6</v>
      </c>
      <c r="L15" s="233"/>
      <c r="M15" s="239" t="s">
        <v>131</v>
      </c>
      <c r="N15" s="240"/>
    </row>
    <row r="16" spans="2:14" s="103" customFormat="1" ht="30" customHeight="1" thickBot="1">
      <c r="B16" s="99"/>
      <c r="C16" s="229" t="s">
        <v>210</v>
      </c>
      <c r="D16" s="230"/>
      <c r="E16" s="230"/>
      <c r="F16" s="230"/>
      <c r="G16" s="230"/>
      <c r="H16" s="230"/>
      <c r="I16" s="231"/>
      <c r="J16" s="132"/>
      <c r="K16" s="111"/>
      <c r="L16" s="112"/>
      <c r="M16" s="133"/>
      <c r="N16" s="113"/>
    </row>
    <row r="17" spans="2:14" s="76" customFormat="1" ht="31.5" customHeight="1" thickBot="1">
      <c r="B17" s="100">
        <f>'Arrhythmia data collection'!F4</f>
        <v>1</v>
      </c>
      <c r="C17" s="229" t="str">
        <f>'Arrhythmia data collection'!F6</f>
        <v>· had survived a cardiac arrest caused by either VT or ventricular fibrillation?</v>
      </c>
      <c r="D17" s="230"/>
      <c r="E17" s="230"/>
      <c r="F17" s="230"/>
      <c r="G17" s="230"/>
      <c r="H17" s="230"/>
      <c r="I17" s="231"/>
      <c r="J17" s="135"/>
      <c r="K17" s="232"/>
      <c r="L17" s="233"/>
      <c r="M17" s="234"/>
      <c r="N17" s="235"/>
    </row>
    <row r="18" spans="2:14" s="76" customFormat="1" ht="31.5" customHeight="1" thickBot="1">
      <c r="B18" s="100">
        <f>'Arrhythmia data collection'!G4</f>
        <v>2</v>
      </c>
      <c r="C18" s="229" t="str">
        <f>'Arrhythmia data collection'!G6</f>
        <v>· had spontaneous sustained VT causing syncope or significant haemodynamic compromise? </v>
      </c>
      <c r="D18" s="230"/>
      <c r="E18" s="230"/>
      <c r="F18" s="230"/>
      <c r="G18" s="230"/>
      <c r="H18" s="230"/>
      <c r="I18" s="231"/>
      <c r="J18" s="99"/>
      <c r="K18" s="232"/>
      <c r="L18" s="233"/>
      <c r="M18" s="234"/>
      <c r="N18" s="235"/>
    </row>
    <row r="19" spans="2:14" s="76" customFormat="1" ht="31.5" customHeight="1" thickBot="1">
      <c r="B19" s="100">
        <f>'Arrhythmia data collection'!H4</f>
        <v>3</v>
      </c>
      <c r="C19" s="229" t="str">
        <f>'Arrhythmia data collection'!H6</f>
        <v>· had sustained VT without syncope or cardiac arrest and also had an associated reduction in LVEF of 35% or less but with symptoms no worse than class III of the NYHA functional classification of heart failure?</v>
      </c>
      <c r="D19" s="230"/>
      <c r="E19" s="230"/>
      <c r="F19" s="230"/>
      <c r="G19" s="230"/>
      <c r="H19" s="230"/>
      <c r="I19" s="231"/>
      <c r="J19" s="99"/>
      <c r="K19" s="232"/>
      <c r="L19" s="233"/>
      <c r="M19" s="234"/>
      <c r="N19" s="235"/>
    </row>
    <row r="20" spans="2:14" s="76" customFormat="1" ht="31.5" customHeight="1" thickBot="1">
      <c r="B20" s="100">
        <f>'Arrhythmia data collection'!I4</f>
        <v>4</v>
      </c>
      <c r="C20" s="229" t="str">
        <f>'Arrhythmia data collection'!I6</f>
        <v>Did the person have a familial cardiac condition with a high risk of sudden death?</v>
      </c>
      <c r="D20" s="230"/>
      <c r="E20" s="230"/>
      <c r="F20" s="230"/>
      <c r="G20" s="230"/>
      <c r="H20" s="230"/>
      <c r="I20" s="231"/>
      <c r="J20" s="99"/>
      <c r="K20" s="232"/>
      <c r="L20" s="233"/>
      <c r="M20" s="234"/>
      <c r="N20" s="235"/>
    </row>
    <row r="21" spans="2:14" s="76" customFormat="1" ht="31.5" customHeight="1" thickBot="1">
      <c r="B21" s="100">
        <f>'Arrhythmia data collection'!J4</f>
        <v>5</v>
      </c>
      <c r="C21" s="229" t="str">
        <f>'Arrhythmia data collection'!J6</f>
        <v>Had the person had surgical repair of congenital heart disease?</v>
      </c>
      <c r="D21" s="230"/>
      <c r="E21" s="230"/>
      <c r="F21" s="230"/>
      <c r="G21" s="230"/>
      <c r="H21" s="230"/>
      <c r="I21" s="231"/>
      <c r="J21" s="99"/>
      <c r="K21" s="232"/>
      <c r="L21" s="233"/>
      <c r="M21" s="234"/>
      <c r="N21" s="235"/>
    </row>
    <row r="22" spans="2:14" s="76" customFormat="1" ht="31.5" customHeight="1" thickBot="1">
      <c r="B22" s="100">
        <f>'Arrhythmia data collection'!K4</f>
        <v>6</v>
      </c>
      <c r="C22" s="229" t="str">
        <f>'Arrhythmia data collection'!K6</f>
        <v>If yes to any of these questions, were they offered an ICD as a treatment option?</v>
      </c>
      <c r="D22" s="230"/>
      <c r="E22" s="230"/>
      <c r="F22" s="230"/>
      <c r="G22" s="230"/>
      <c r="H22" s="230"/>
      <c r="I22" s="231"/>
      <c r="J22" s="99"/>
      <c r="K22" s="232"/>
      <c r="L22" s="233"/>
      <c r="M22" s="234"/>
      <c r="N22" s="235"/>
    </row>
    <row r="23" spans="2:14" s="76" customFormat="1" ht="31.5" customHeight="1" thickBot="1">
      <c r="B23" s="100">
        <f>'Arrhythmia data collection'!O4</f>
        <v>7</v>
      </c>
      <c r="C23" s="229" t="str">
        <f>'Arrhythmia data collection'!O6</f>
        <v>Did the person have the device implanted?</v>
      </c>
      <c r="D23" s="230"/>
      <c r="E23" s="230"/>
      <c r="F23" s="230"/>
      <c r="G23" s="230"/>
      <c r="H23" s="230"/>
      <c r="I23" s="231"/>
      <c r="J23" s="99"/>
      <c r="K23" s="232"/>
      <c r="L23" s="233"/>
      <c r="M23" s="234"/>
      <c r="N23" s="235"/>
    </row>
    <row r="24" spans="2:14" s="76" customFormat="1" ht="31.5" customHeight="1" thickBot="1">
      <c r="B24" s="100">
        <f>'Heart failure data collection'!F3</f>
        <v>8</v>
      </c>
      <c r="C24" s="229" t="str">
        <f>'Heart failure data collection'!F5</f>
        <v>Did the person have heart failure and an LVEF of 35% or less?
If no, end audit here.</v>
      </c>
      <c r="D24" s="230"/>
      <c r="E24" s="230"/>
      <c r="F24" s="230"/>
      <c r="G24" s="230"/>
      <c r="H24" s="230"/>
      <c r="I24" s="231"/>
      <c r="J24" s="99"/>
      <c r="K24" s="232"/>
      <c r="L24" s="233"/>
      <c r="M24" s="234"/>
      <c r="N24" s="235"/>
    </row>
    <row r="25" spans="2:14" s="76" customFormat="1" ht="31.5" customHeight="1" thickBot="1">
      <c r="B25" s="100">
        <f>'Heart failure data collection'!F3</f>
        <v>8</v>
      </c>
      <c r="C25" s="229" t="str">
        <f>'Heart failure data collection'!F5</f>
        <v>Did the person have heart failure and an LVEF of 35% or less?
If no, end audit here.</v>
      </c>
      <c r="D25" s="230"/>
      <c r="E25" s="230"/>
      <c r="F25" s="230"/>
      <c r="G25" s="230"/>
      <c r="H25" s="230"/>
      <c r="I25" s="231"/>
      <c r="J25" s="99"/>
      <c r="K25" s="232"/>
      <c r="L25" s="233"/>
      <c r="M25" s="136"/>
      <c r="N25" s="115"/>
    </row>
    <row r="26" spans="2:14" s="76" customFormat="1" ht="31.5" customHeight="1" thickBot="1">
      <c r="B26" s="100">
        <f>'Heart failure data collection'!G3</f>
        <v>9</v>
      </c>
      <c r="C26" s="229" t="str">
        <f>'Heart failure data collection'!G5</f>
        <v>If yes, were they offered an ICD or CRT as a treatment option?</v>
      </c>
      <c r="D26" s="230"/>
      <c r="E26" s="230"/>
      <c r="F26" s="230"/>
      <c r="G26" s="230"/>
      <c r="H26" s="230"/>
      <c r="I26" s="231"/>
      <c r="J26" s="99"/>
      <c r="K26" s="232"/>
      <c r="L26" s="233"/>
      <c r="M26" s="234" t="s">
        <v>172</v>
      </c>
      <c r="N26" s="235"/>
    </row>
    <row r="27" spans="2:14" s="103" customFormat="1" ht="15" customHeight="1" thickBot="1">
      <c r="B27" s="100"/>
      <c r="C27" s="229" t="str">
        <f>'Heart failure data collection'!H4</f>
        <v>What was the:</v>
      </c>
      <c r="D27" s="253"/>
      <c r="E27" s="253"/>
      <c r="F27" s="253"/>
      <c r="G27" s="253"/>
      <c r="H27" s="253"/>
      <c r="I27" s="254"/>
      <c r="J27" s="99"/>
      <c r="K27" s="137"/>
      <c r="L27" s="138"/>
      <c r="M27" s="139"/>
      <c r="N27" s="140"/>
    </row>
    <row r="28" spans="2:14" s="76" customFormat="1" ht="31.5" customHeight="1" thickBot="1">
      <c r="B28" s="100">
        <f>'Heart failure data collection'!H3</f>
        <v>10</v>
      </c>
      <c r="C28" s="229" t="s">
        <v>183</v>
      </c>
      <c r="D28" s="230"/>
      <c r="E28" s="230"/>
      <c r="F28" s="230"/>
      <c r="G28" s="230"/>
      <c r="H28" s="230"/>
      <c r="I28" s="231"/>
      <c r="J28" s="232"/>
      <c r="K28" s="208"/>
      <c r="L28" s="210"/>
      <c r="M28" s="234"/>
      <c r="N28" s="235"/>
    </row>
    <row r="29" spans="2:14" s="76" customFormat="1" ht="31.5" customHeight="1" thickBot="1">
      <c r="B29" s="100">
        <f>'Heart failure data collection'!I3</f>
        <v>11</v>
      </c>
      <c r="C29" s="229" t="s">
        <v>206</v>
      </c>
      <c r="D29" s="230"/>
      <c r="E29" s="230"/>
      <c r="F29" s="230"/>
      <c r="G29" s="230"/>
      <c r="H29" s="230"/>
      <c r="I29" s="231"/>
      <c r="J29" s="232"/>
      <c r="K29" s="255"/>
      <c r="L29" s="256"/>
      <c r="M29" s="234"/>
      <c r="N29" s="235"/>
    </row>
    <row r="30" spans="2:14" s="76" customFormat="1" ht="31.5" customHeight="1" thickBot="1">
      <c r="B30" s="100">
        <f>'Heart failure data collection'!J3</f>
        <v>12</v>
      </c>
      <c r="C30" s="229" t="s">
        <v>184</v>
      </c>
      <c r="D30" s="230"/>
      <c r="E30" s="230"/>
      <c r="F30" s="230"/>
      <c r="G30" s="230"/>
      <c r="H30" s="230"/>
      <c r="I30" s="231"/>
      <c r="J30" s="232"/>
      <c r="K30" s="255"/>
      <c r="L30" s="256"/>
      <c r="M30" s="234"/>
      <c r="N30" s="235"/>
    </row>
    <row r="31" spans="2:14" s="76" customFormat="1" ht="31.5" customHeight="1" thickBot="1">
      <c r="B31" s="100">
        <f>'Heart failure data collection'!K3</f>
        <v>13</v>
      </c>
      <c r="C31" s="229" t="str">
        <f>'Heart failure data collection'!P5</f>
        <v>Was the person offered the treatment option specified in table 1 of the NICE guidance?</v>
      </c>
      <c r="D31" s="230"/>
      <c r="E31" s="230"/>
      <c r="F31" s="230"/>
      <c r="G31" s="230"/>
      <c r="H31" s="230"/>
      <c r="I31" s="231"/>
      <c r="J31" s="99"/>
      <c r="K31" s="232"/>
      <c r="L31" s="233"/>
      <c r="M31" s="234"/>
      <c r="N31" s="235"/>
    </row>
    <row r="32" spans="2:14" s="76" customFormat="1" ht="31.5" customHeight="1" hidden="1" thickBot="1">
      <c r="B32" s="100">
        <f>'Heart failure data collection'!Q3</f>
        <v>19</v>
      </c>
      <c r="C32" s="229" t="str">
        <f>'Heart failure data collection'!Q5</f>
        <v>Did the person have the device implanted?</v>
      </c>
      <c r="D32" s="230"/>
      <c r="E32" s="230"/>
      <c r="F32" s="230"/>
      <c r="G32" s="230"/>
      <c r="H32" s="230"/>
      <c r="I32" s="231"/>
      <c r="J32" s="99"/>
      <c r="K32" s="232"/>
      <c r="L32" s="233"/>
      <c r="M32" s="234"/>
      <c r="N32" s="235"/>
    </row>
    <row r="33" spans="2:14" s="76" customFormat="1" ht="15.75" thickBot="1">
      <c r="B33" s="100">
        <f>'Heart failure data collection'!L3</f>
        <v>14</v>
      </c>
      <c r="C33" s="229" t="str">
        <f>'Heart failure data collection'!Q5</f>
        <v>Did the person have the device implanted?</v>
      </c>
      <c r="D33" s="230"/>
      <c r="E33" s="230"/>
      <c r="F33" s="230"/>
      <c r="G33" s="230"/>
      <c r="H33" s="230"/>
      <c r="I33" s="231"/>
      <c r="J33" s="99"/>
      <c r="K33" s="232"/>
      <c r="L33" s="233"/>
      <c r="M33" s="234"/>
      <c r="N33" s="235"/>
    </row>
    <row r="34" spans="2:14" s="76" customFormat="1" ht="15.75" hidden="1" thickBot="1">
      <c r="B34" s="100">
        <f>'Heart failure data collection'!S3</f>
        <v>22</v>
      </c>
      <c r="C34" s="229">
        <f>'Heart failure data collection'!S5</f>
        <v>0</v>
      </c>
      <c r="D34" s="230"/>
      <c r="E34" s="230"/>
      <c r="F34" s="230"/>
      <c r="G34" s="230"/>
      <c r="H34" s="230"/>
      <c r="I34" s="231"/>
      <c r="J34" s="99"/>
      <c r="K34" s="232"/>
      <c r="L34" s="233"/>
      <c r="M34" s="234"/>
      <c r="N34" s="235"/>
    </row>
    <row r="35" spans="2:14" s="76" customFormat="1" ht="15.75" hidden="1" thickBot="1">
      <c r="B35" s="100">
        <f>'Heart failure data collection'!T3</f>
        <v>23</v>
      </c>
      <c r="C35" s="229">
        <f>'Heart failure data collection'!T5</f>
        <v>0</v>
      </c>
      <c r="D35" s="230"/>
      <c r="E35" s="230"/>
      <c r="F35" s="230"/>
      <c r="G35" s="230"/>
      <c r="H35" s="230"/>
      <c r="I35" s="231"/>
      <c r="J35" s="99"/>
      <c r="K35" s="232"/>
      <c r="L35" s="233"/>
      <c r="M35" s="234"/>
      <c r="N35" s="235"/>
    </row>
    <row r="36" spans="2:14" s="76" customFormat="1" ht="15.75" hidden="1" thickBot="1">
      <c r="B36" s="100">
        <f>'Heart failure data collection'!U3</f>
        <v>24</v>
      </c>
      <c r="C36" s="229">
        <f>'Heart failure data collection'!U5</f>
        <v>0</v>
      </c>
      <c r="D36" s="230"/>
      <c r="E36" s="230"/>
      <c r="F36" s="230"/>
      <c r="G36" s="230"/>
      <c r="H36" s="230"/>
      <c r="I36" s="231"/>
      <c r="J36" s="99"/>
      <c r="K36" s="232"/>
      <c r="L36" s="233"/>
      <c r="M36" s="234"/>
      <c r="N36" s="235"/>
    </row>
    <row r="37" spans="2:14" s="76" customFormat="1" ht="15.75" hidden="1" thickBot="1">
      <c r="B37" s="100">
        <f>'Heart failure data collection'!V3</f>
        <v>25</v>
      </c>
      <c r="C37" s="229">
        <f>'Heart failure data collection'!V5</f>
        <v>0</v>
      </c>
      <c r="D37" s="230"/>
      <c r="E37" s="230"/>
      <c r="F37" s="230"/>
      <c r="G37" s="230"/>
      <c r="H37" s="230"/>
      <c r="I37" s="231"/>
      <c r="J37" s="99"/>
      <c r="K37" s="232"/>
      <c r="L37" s="233"/>
      <c r="M37" s="234"/>
      <c r="N37" s="235"/>
    </row>
    <row r="38" spans="2:14" s="76" customFormat="1" ht="15.75" hidden="1" thickBot="1">
      <c r="B38" s="100">
        <f>'Heart failure data collection'!W3</f>
        <v>26</v>
      </c>
      <c r="C38" s="229">
        <f>'Heart failure data collection'!W5</f>
        <v>0</v>
      </c>
      <c r="D38" s="230"/>
      <c r="E38" s="230"/>
      <c r="F38" s="230"/>
      <c r="G38" s="230"/>
      <c r="H38" s="230"/>
      <c r="I38" s="231"/>
      <c r="J38" s="99"/>
      <c r="K38" s="232"/>
      <c r="L38" s="233"/>
      <c r="M38" s="234"/>
      <c r="N38" s="235"/>
    </row>
    <row r="39" spans="2:14" s="76" customFormat="1" ht="15.75" hidden="1" thickBot="1">
      <c r="B39" s="100">
        <f>'Heart failure data collection'!X3</f>
        <v>27</v>
      </c>
      <c r="C39" s="229">
        <f>'Heart failure data collection'!X5</f>
        <v>0</v>
      </c>
      <c r="D39" s="230"/>
      <c r="E39" s="230"/>
      <c r="F39" s="230"/>
      <c r="G39" s="230"/>
      <c r="H39" s="230"/>
      <c r="I39" s="231"/>
      <c r="J39" s="99"/>
      <c r="K39" s="232"/>
      <c r="L39" s="233"/>
      <c r="M39" s="234"/>
      <c r="N39" s="235"/>
    </row>
    <row r="40" spans="2:14" s="76" customFormat="1" ht="15.75" hidden="1" thickBot="1">
      <c r="B40" s="100">
        <f>'Heart failure data collection'!Y3</f>
        <v>28</v>
      </c>
      <c r="C40" s="229">
        <f>'Heart failure data collection'!Y5</f>
        <v>0</v>
      </c>
      <c r="D40" s="230"/>
      <c r="E40" s="230"/>
      <c r="F40" s="230"/>
      <c r="G40" s="230"/>
      <c r="H40" s="230"/>
      <c r="I40" s="231"/>
      <c r="J40" s="99"/>
      <c r="K40" s="232"/>
      <c r="L40" s="233"/>
      <c r="M40" s="234"/>
      <c r="N40" s="235"/>
    </row>
    <row r="41" spans="2:14" s="76" customFormat="1" ht="15.75" hidden="1" thickBot="1">
      <c r="B41" s="100">
        <f>'Heart failure data collection'!Z3</f>
        <v>29</v>
      </c>
      <c r="C41" s="229">
        <f>'Heart failure data collection'!Z5</f>
        <v>0</v>
      </c>
      <c r="D41" s="230"/>
      <c r="E41" s="230"/>
      <c r="F41" s="230"/>
      <c r="G41" s="230"/>
      <c r="H41" s="230"/>
      <c r="I41" s="231"/>
      <c r="J41" s="99"/>
      <c r="K41" s="232"/>
      <c r="L41" s="233"/>
      <c r="M41" s="234"/>
      <c r="N41" s="235"/>
    </row>
    <row r="42" spans="2:14" s="76" customFormat="1" ht="15.75" hidden="1" thickBot="1">
      <c r="B42" s="100">
        <f>'Heart failure data collection'!AA3</f>
        <v>30</v>
      </c>
      <c r="C42" s="229">
        <f>'Heart failure data collection'!AA5</f>
        <v>0</v>
      </c>
      <c r="D42" s="230"/>
      <c r="E42" s="230"/>
      <c r="F42" s="230"/>
      <c r="G42" s="230"/>
      <c r="H42" s="230"/>
      <c r="I42" s="231"/>
      <c r="J42" s="99"/>
      <c r="K42" s="232"/>
      <c r="L42" s="233"/>
      <c r="M42" s="234"/>
      <c r="N42" s="235"/>
    </row>
    <row r="43" spans="2:14" s="76" customFormat="1" ht="15.75" hidden="1" thickBot="1">
      <c r="B43" s="100">
        <f>'Heart failure data collection'!AB3</f>
        <v>31</v>
      </c>
      <c r="C43" s="229">
        <f>'Heart failure data collection'!AB5</f>
        <v>0</v>
      </c>
      <c r="D43" s="230"/>
      <c r="E43" s="230"/>
      <c r="F43" s="230"/>
      <c r="G43" s="230"/>
      <c r="H43" s="230"/>
      <c r="I43" s="231"/>
      <c r="J43" s="99"/>
      <c r="K43" s="232"/>
      <c r="L43" s="233"/>
      <c r="M43" s="234"/>
      <c r="N43" s="235"/>
    </row>
    <row r="44" spans="2:14" s="76" customFormat="1" ht="15.75" hidden="1" thickBot="1">
      <c r="B44" s="100">
        <f>'Heart failure data collection'!AC3</f>
        <v>32</v>
      </c>
      <c r="C44" s="229">
        <f>'Heart failure data collection'!AC5</f>
        <v>0</v>
      </c>
      <c r="D44" s="230"/>
      <c r="E44" s="230"/>
      <c r="F44" s="230"/>
      <c r="G44" s="230"/>
      <c r="H44" s="230"/>
      <c r="I44" s="231"/>
      <c r="J44" s="99"/>
      <c r="K44" s="232"/>
      <c r="L44" s="233"/>
      <c r="M44" s="234"/>
      <c r="N44" s="235"/>
    </row>
    <row r="45" spans="2:14" s="76" customFormat="1" ht="15.75" hidden="1" thickBot="1">
      <c r="B45" s="100">
        <f>'Heart failure data collection'!AD3</f>
        <v>33</v>
      </c>
      <c r="C45" s="229">
        <f>'Heart failure data collection'!AD5</f>
        <v>0</v>
      </c>
      <c r="D45" s="230"/>
      <c r="E45" s="230"/>
      <c r="F45" s="230"/>
      <c r="G45" s="230"/>
      <c r="H45" s="230"/>
      <c r="I45" s="231"/>
      <c r="J45" s="99"/>
      <c r="K45" s="232"/>
      <c r="L45" s="233"/>
      <c r="M45" s="234"/>
      <c r="N45" s="235"/>
    </row>
    <row r="46" spans="2:14" s="76" customFormat="1" ht="15.75" hidden="1" thickBot="1">
      <c r="B46" s="100">
        <f>'Heart failure data collection'!AE3</f>
        <v>34</v>
      </c>
      <c r="C46" s="229">
        <f>'Heart failure data collection'!AE5</f>
        <v>0</v>
      </c>
      <c r="D46" s="230"/>
      <c r="E46" s="230"/>
      <c r="F46" s="230"/>
      <c r="G46" s="230"/>
      <c r="H46" s="230"/>
      <c r="I46" s="231"/>
      <c r="J46" s="99"/>
      <c r="K46" s="232"/>
      <c r="L46" s="233"/>
      <c r="M46" s="234"/>
      <c r="N46" s="235"/>
    </row>
    <row r="47" spans="2:14" s="76" customFormat="1" ht="15.75" hidden="1" thickBot="1">
      <c r="B47" s="100">
        <f>'Heart failure data collection'!AF3</f>
        <v>35</v>
      </c>
      <c r="C47" s="229">
        <f>'Heart failure data collection'!AF5</f>
        <v>0</v>
      </c>
      <c r="D47" s="230"/>
      <c r="E47" s="230"/>
      <c r="F47" s="230"/>
      <c r="G47" s="230"/>
      <c r="H47" s="230"/>
      <c r="I47" s="231"/>
      <c r="J47" s="99"/>
      <c r="K47" s="232"/>
      <c r="L47" s="233"/>
      <c r="M47" s="234"/>
      <c r="N47" s="235"/>
    </row>
    <row r="48" spans="2:14" s="76" customFormat="1" ht="15.75" hidden="1" thickBot="1">
      <c r="B48" s="100">
        <f>'Heart failure data collection'!AG3</f>
        <v>36</v>
      </c>
      <c r="C48" s="229">
        <f>'Heart failure data collection'!AG5</f>
        <v>0</v>
      </c>
      <c r="D48" s="230"/>
      <c r="E48" s="230"/>
      <c r="F48" s="230"/>
      <c r="G48" s="230"/>
      <c r="H48" s="230"/>
      <c r="I48" s="231"/>
      <c r="J48" s="99"/>
      <c r="K48" s="232"/>
      <c r="L48" s="233"/>
      <c r="M48" s="234"/>
      <c r="N48" s="235"/>
    </row>
    <row r="49" spans="2:14" s="76" customFormat="1" ht="15.75" hidden="1" thickBot="1">
      <c r="B49" s="100">
        <f>'Heart failure data collection'!AH3</f>
        <v>37</v>
      </c>
      <c r="C49" s="229">
        <f>'Heart failure data collection'!AH5</f>
        <v>0</v>
      </c>
      <c r="D49" s="230"/>
      <c r="E49" s="230"/>
      <c r="F49" s="230"/>
      <c r="G49" s="230"/>
      <c r="H49" s="230"/>
      <c r="I49" s="231"/>
      <c r="J49" s="99"/>
      <c r="K49" s="232"/>
      <c r="L49" s="233"/>
      <c r="M49" s="234"/>
      <c r="N49" s="235"/>
    </row>
    <row r="50" spans="2:14" s="76" customFormat="1" ht="15.75" hidden="1" thickBot="1">
      <c r="B50" s="100">
        <f>'Heart failure data collection'!AI3</f>
        <v>38</v>
      </c>
      <c r="C50" s="229">
        <f>'Heart failure data collection'!AI5</f>
        <v>0</v>
      </c>
      <c r="D50" s="230"/>
      <c r="E50" s="230"/>
      <c r="F50" s="230"/>
      <c r="G50" s="230"/>
      <c r="H50" s="230"/>
      <c r="I50" s="231"/>
      <c r="J50" s="99"/>
      <c r="K50" s="232"/>
      <c r="L50" s="233"/>
      <c r="M50" s="234"/>
      <c r="N50" s="235"/>
    </row>
    <row r="51" spans="2:14" s="76" customFormat="1" ht="15.75" hidden="1" thickBot="1">
      <c r="B51" s="100">
        <f>'Heart failure data collection'!AJ3</f>
        <v>39</v>
      </c>
      <c r="C51" s="229">
        <f>'Heart failure data collection'!AJ5</f>
        <v>0</v>
      </c>
      <c r="D51" s="230"/>
      <c r="E51" s="230"/>
      <c r="F51" s="230"/>
      <c r="G51" s="230"/>
      <c r="H51" s="230"/>
      <c r="I51" s="231"/>
      <c r="J51" s="99"/>
      <c r="K51" s="232"/>
      <c r="L51" s="233"/>
      <c r="M51" s="234"/>
      <c r="N51" s="235"/>
    </row>
    <row r="52" spans="2:14" s="76" customFormat="1" ht="15.75" hidden="1" thickBot="1">
      <c r="B52" s="100">
        <f>'Heart failure data collection'!AK3</f>
        <v>40</v>
      </c>
      <c r="C52" s="229">
        <f>'Heart failure data collection'!AK5</f>
        <v>0</v>
      </c>
      <c r="D52" s="230"/>
      <c r="E52" s="230"/>
      <c r="F52" s="230"/>
      <c r="G52" s="230"/>
      <c r="H52" s="230"/>
      <c r="I52" s="231"/>
      <c r="J52" s="99"/>
      <c r="K52" s="232"/>
      <c r="L52" s="233"/>
      <c r="M52" s="234"/>
      <c r="N52" s="235"/>
    </row>
    <row r="53" spans="2:14" s="76" customFormat="1" ht="15.75" hidden="1" thickBot="1">
      <c r="B53" s="100">
        <f>'Heart failure data collection'!AL3</f>
        <v>41</v>
      </c>
      <c r="C53" s="229">
        <f>'Heart failure data collection'!AL5</f>
        <v>0</v>
      </c>
      <c r="D53" s="230"/>
      <c r="E53" s="230"/>
      <c r="F53" s="230"/>
      <c r="G53" s="230"/>
      <c r="H53" s="230"/>
      <c r="I53" s="231"/>
      <c r="J53" s="99"/>
      <c r="K53" s="232"/>
      <c r="L53" s="233"/>
      <c r="M53" s="234"/>
      <c r="N53" s="235"/>
    </row>
    <row r="54" spans="2:14" s="81" customFormat="1" ht="15.75" hidden="1" thickBot="1">
      <c r="B54" s="100">
        <f>'Heart failure data collection'!AM3</f>
        <v>42</v>
      </c>
      <c r="C54" s="229">
        <f>'Heart failure data collection'!AM5</f>
        <v>0</v>
      </c>
      <c r="D54" s="230"/>
      <c r="E54" s="230"/>
      <c r="F54" s="230"/>
      <c r="G54" s="230"/>
      <c r="H54" s="230"/>
      <c r="I54" s="231"/>
      <c r="J54" s="99"/>
      <c r="K54" s="232"/>
      <c r="L54" s="233"/>
      <c r="M54" s="234"/>
      <c r="N54" s="235"/>
    </row>
    <row r="55" spans="2:14" s="81" customFormat="1" ht="15.75" hidden="1" thickBot="1">
      <c r="B55" s="100">
        <f>'Heart failure data collection'!AN3</f>
        <v>43</v>
      </c>
      <c r="C55" s="229">
        <f>'Heart failure data collection'!AN5</f>
        <v>0</v>
      </c>
      <c r="D55" s="230"/>
      <c r="E55" s="230"/>
      <c r="F55" s="230"/>
      <c r="G55" s="230"/>
      <c r="H55" s="230"/>
      <c r="I55" s="231"/>
      <c r="J55" s="99"/>
      <c r="K55" s="232"/>
      <c r="L55" s="233"/>
      <c r="M55" s="234"/>
      <c r="N55" s="235"/>
    </row>
    <row r="56" spans="2:14" s="81" customFormat="1" ht="15.75" hidden="1" thickBot="1">
      <c r="B56" s="100">
        <f>'Heart failure data collection'!AO3</f>
        <v>44</v>
      </c>
      <c r="C56" s="229">
        <f>'Heart failure data collection'!AO5</f>
        <v>0</v>
      </c>
      <c r="D56" s="230"/>
      <c r="E56" s="230"/>
      <c r="F56" s="230"/>
      <c r="G56" s="230"/>
      <c r="H56" s="230"/>
      <c r="I56" s="231"/>
      <c r="J56" s="99"/>
      <c r="K56" s="232"/>
      <c r="L56" s="233"/>
      <c r="M56" s="234"/>
      <c r="N56" s="235"/>
    </row>
    <row r="57" spans="2:14" s="81" customFormat="1" ht="15.75" hidden="1" thickBot="1">
      <c r="B57" s="100">
        <f>'Heart failure data collection'!AP3</f>
        <v>45</v>
      </c>
      <c r="C57" s="229">
        <f>'Heart failure data collection'!AP5</f>
        <v>0</v>
      </c>
      <c r="D57" s="230"/>
      <c r="E57" s="230"/>
      <c r="F57" s="230"/>
      <c r="G57" s="230"/>
      <c r="H57" s="230"/>
      <c r="I57" s="231"/>
      <c r="J57" s="99"/>
      <c r="K57" s="232"/>
      <c r="L57" s="233"/>
      <c r="M57" s="234"/>
      <c r="N57" s="235"/>
    </row>
    <row r="58" spans="2:14" s="81" customFormat="1" ht="15.75" hidden="1" thickBot="1">
      <c r="B58" s="100">
        <f>'Heart failure data collection'!AQ3</f>
        <v>46</v>
      </c>
      <c r="C58" s="229">
        <f>'Heart failure data collection'!AQ5</f>
        <v>0</v>
      </c>
      <c r="D58" s="230"/>
      <c r="E58" s="230"/>
      <c r="F58" s="230"/>
      <c r="G58" s="230"/>
      <c r="H58" s="230"/>
      <c r="I58" s="231"/>
      <c r="J58" s="99"/>
      <c r="K58" s="232"/>
      <c r="L58" s="233"/>
      <c r="M58" s="234"/>
      <c r="N58" s="235"/>
    </row>
    <row r="59" spans="2:14" s="81" customFormat="1" ht="15.75" hidden="1" thickBot="1">
      <c r="B59" s="100">
        <f>'Heart failure data collection'!AR3</f>
        <v>47</v>
      </c>
      <c r="C59" s="229">
        <f>'Heart failure data collection'!AR5</f>
        <v>0</v>
      </c>
      <c r="D59" s="230"/>
      <c r="E59" s="230"/>
      <c r="F59" s="230"/>
      <c r="G59" s="230"/>
      <c r="H59" s="230"/>
      <c r="I59" s="231"/>
      <c r="J59" s="99"/>
      <c r="K59" s="232"/>
      <c r="L59" s="233"/>
      <c r="M59" s="234"/>
      <c r="N59" s="235"/>
    </row>
    <row r="60" spans="2:14" s="81" customFormat="1" ht="15.75" hidden="1" thickBot="1">
      <c r="B60" s="100">
        <f>'Heart failure data collection'!AS3</f>
        <v>48</v>
      </c>
      <c r="C60" s="229">
        <f>'Heart failure data collection'!AS5</f>
        <v>0</v>
      </c>
      <c r="D60" s="230"/>
      <c r="E60" s="230"/>
      <c r="F60" s="230"/>
      <c r="G60" s="230"/>
      <c r="H60" s="230"/>
      <c r="I60" s="231"/>
      <c r="J60" s="99"/>
      <c r="K60" s="232"/>
      <c r="L60" s="233"/>
      <c r="M60" s="234"/>
      <c r="N60" s="235"/>
    </row>
    <row r="61" spans="2:14" s="81" customFormat="1" ht="15.75" hidden="1" thickBot="1">
      <c r="B61" s="100">
        <f>'Heart failure data collection'!AT3</f>
        <v>49</v>
      </c>
      <c r="C61" s="229">
        <f>'Heart failure data collection'!AT5</f>
        <v>0</v>
      </c>
      <c r="D61" s="230"/>
      <c r="E61" s="230"/>
      <c r="F61" s="230"/>
      <c r="G61" s="230"/>
      <c r="H61" s="230"/>
      <c r="I61" s="231"/>
      <c r="J61" s="99"/>
      <c r="K61" s="232"/>
      <c r="L61" s="233"/>
      <c r="M61" s="234"/>
      <c r="N61" s="235"/>
    </row>
    <row r="62" ht="15">
      <c r="B62" s="106"/>
    </row>
    <row r="63" spans="2:5" ht="15">
      <c r="B63" s="194" t="s">
        <v>85</v>
      </c>
      <c r="C63" s="169"/>
      <c r="D63" s="169"/>
      <c r="E63" s="169"/>
    </row>
    <row r="64" spans="2:14" ht="30" customHeight="1">
      <c r="B64" s="228" t="str">
        <f>'Heart failure data collection'!B59:E59</f>
        <v>A - People with a normal QRS duration (less than 120 milliseconds) and with NYHA class I, II, or III symptoms who are not at high risk of sudden death.</v>
      </c>
      <c r="C64" s="183"/>
      <c r="D64" s="183"/>
      <c r="E64" s="183"/>
      <c r="F64" s="183"/>
      <c r="G64" s="183"/>
      <c r="H64" s="183"/>
      <c r="I64" s="183"/>
      <c r="J64" s="183"/>
      <c r="K64" s="183"/>
      <c r="L64" s="183"/>
      <c r="M64" s="183"/>
      <c r="N64" s="183"/>
    </row>
    <row r="65" spans="2:14" ht="15">
      <c r="B65" s="195" t="str">
        <f>'Heart failure data collection'!B60:E60</f>
        <v>B - People with a normal QRS duration (less than 120 milliseconds) and with NYHA class IV symptoms.</v>
      </c>
      <c r="C65" s="169"/>
      <c r="D65" s="169"/>
      <c r="E65" s="169"/>
      <c r="F65" s="169"/>
      <c r="G65" s="169"/>
      <c r="H65" s="169"/>
      <c r="I65" s="169"/>
      <c r="J65" s="169"/>
      <c r="K65" s="169"/>
      <c r="L65" s="169"/>
      <c r="M65" s="169"/>
      <c r="N65" s="169"/>
    </row>
    <row r="66" spans="2:14" ht="15" hidden="1">
      <c r="B66" s="195">
        <f>'Heart failure data collection'!B61:E61</f>
        <v>0</v>
      </c>
      <c r="C66" s="169"/>
      <c r="D66" s="169"/>
      <c r="E66" s="169"/>
      <c r="F66" s="169"/>
      <c r="G66" s="169"/>
      <c r="H66" s="169"/>
      <c r="I66" s="169"/>
      <c r="J66" s="169"/>
      <c r="K66" s="169"/>
      <c r="L66" s="169"/>
      <c r="M66" s="169"/>
      <c r="N66" s="169"/>
    </row>
    <row r="67" spans="2:14" ht="15" hidden="1">
      <c r="B67" s="195">
        <f>'Heart failure data collection'!B62:E62</f>
        <v>0</v>
      </c>
      <c r="C67" s="169"/>
      <c r="D67" s="169"/>
      <c r="E67" s="169"/>
      <c r="F67" s="169"/>
      <c r="G67" s="169"/>
      <c r="H67" s="169"/>
      <c r="I67" s="169"/>
      <c r="J67" s="169"/>
      <c r="K67" s="169"/>
      <c r="L67" s="169"/>
      <c r="M67" s="169"/>
      <c r="N67" s="169"/>
    </row>
    <row r="68" spans="2:14" ht="15" hidden="1">
      <c r="B68" s="195">
        <f>'Heart failure data collection'!B63:E63</f>
        <v>0</v>
      </c>
      <c r="C68" s="169"/>
      <c r="D68" s="169"/>
      <c r="E68" s="169"/>
      <c r="F68" s="169"/>
      <c r="G68" s="169"/>
      <c r="H68" s="169"/>
      <c r="I68" s="169"/>
      <c r="J68" s="169"/>
      <c r="K68" s="169"/>
      <c r="L68" s="169"/>
      <c r="M68" s="169"/>
      <c r="N68" s="169"/>
    </row>
    <row r="69" spans="2:14" ht="15" hidden="1">
      <c r="B69" s="195">
        <f>'Heart failure data collection'!B64:E64</f>
        <v>0</v>
      </c>
      <c r="C69" s="169"/>
      <c r="D69" s="169"/>
      <c r="E69" s="169"/>
      <c r="F69" s="169"/>
      <c r="G69" s="169"/>
      <c r="H69" s="169"/>
      <c r="I69" s="169"/>
      <c r="J69" s="169"/>
      <c r="K69" s="169"/>
      <c r="L69" s="169"/>
      <c r="M69" s="169"/>
      <c r="N69" s="169"/>
    </row>
    <row r="70" spans="2:14" ht="15" hidden="1">
      <c r="B70" s="195">
        <f>'Heart failure data collection'!B65:E65</f>
        <v>0</v>
      </c>
      <c r="C70" s="169"/>
      <c r="D70" s="169"/>
      <c r="E70" s="169"/>
      <c r="F70" s="169"/>
      <c r="G70" s="169"/>
      <c r="H70" s="169"/>
      <c r="I70" s="169"/>
      <c r="J70" s="169"/>
      <c r="K70" s="169"/>
      <c r="L70" s="169"/>
      <c r="M70" s="169"/>
      <c r="N70" s="169"/>
    </row>
    <row r="71" spans="2:14" ht="15" hidden="1">
      <c r="B71" s="195">
        <f>'Heart failure data collection'!B66:E66</f>
        <v>0</v>
      </c>
      <c r="C71" s="169"/>
      <c r="D71" s="169"/>
      <c r="E71" s="169"/>
      <c r="F71" s="169"/>
      <c r="G71" s="169"/>
      <c r="H71" s="169"/>
      <c r="I71" s="169"/>
      <c r="J71" s="169"/>
      <c r="K71" s="169"/>
      <c r="L71" s="169"/>
      <c r="M71" s="169"/>
      <c r="N71" s="169"/>
    </row>
  </sheetData>
  <sheetProtection/>
  <mergeCells count="164">
    <mergeCell ref="C27:I27"/>
    <mergeCell ref="J28:L28"/>
    <mergeCell ref="J29:L29"/>
    <mergeCell ref="J30:L30"/>
    <mergeCell ref="C18:I18"/>
    <mergeCell ref="C28:I28"/>
    <mergeCell ref="C29:I29"/>
    <mergeCell ref="K24:L24"/>
    <mergeCell ref="C24:I24"/>
    <mergeCell ref="C50:I50"/>
    <mergeCell ref="C38:I38"/>
    <mergeCell ref="C39:I39"/>
    <mergeCell ref="I12:K12"/>
    <mergeCell ref="C30:I30"/>
    <mergeCell ref="C26:I26"/>
    <mergeCell ref="C22:I22"/>
    <mergeCell ref="C20:I20"/>
    <mergeCell ref="C33:I33"/>
    <mergeCell ref="B12:C12"/>
    <mergeCell ref="M21:N21"/>
    <mergeCell ref="B1:N1"/>
    <mergeCell ref="B8:D8"/>
    <mergeCell ref="E8:F8"/>
    <mergeCell ref="G8:H8"/>
    <mergeCell ref="B6:N6"/>
    <mergeCell ref="I8:L8"/>
    <mergeCell ref="B3:N3"/>
    <mergeCell ref="I9:K9"/>
    <mergeCell ref="I10:K10"/>
    <mergeCell ref="M24:N24"/>
    <mergeCell ref="M30:N30"/>
    <mergeCell ref="I11:K11"/>
    <mergeCell ref="M8:N8"/>
    <mergeCell ref="B9:C9"/>
    <mergeCell ref="B10:C10"/>
    <mergeCell ref="B11:C11"/>
    <mergeCell ref="M22:N22"/>
    <mergeCell ref="K21:L21"/>
    <mergeCell ref="K18:L18"/>
    <mergeCell ref="M43:N43"/>
    <mergeCell ref="M29:N29"/>
    <mergeCell ref="M28:N28"/>
    <mergeCell ref="K20:L20"/>
    <mergeCell ref="K26:L26"/>
    <mergeCell ref="C23:I23"/>
    <mergeCell ref="K23:L23"/>
    <mergeCell ref="M23:N23"/>
    <mergeCell ref="K22:L22"/>
    <mergeCell ref="C25:I25"/>
    <mergeCell ref="K39:L39"/>
    <mergeCell ref="K25:L25"/>
    <mergeCell ref="C44:I44"/>
    <mergeCell ref="K44:L44"/>
    <mergeCell ref="M44:N44"/>
    <mergeCell ref="C40:I40"/>
    <mergeCell ref="K40:L40"/>
    <mergeCell ref="K35:L35"/>
    <mergeCell ref="C41:I41"/>
    <mergeCell ref="C43:I43"/>
    <mergeCell ref="C49:I49"/>
    <mergeCell ref="K49:L49"/>
    <mergeCell ref="M49:N49"/>
    <mergeCell ref="C45:I45"/>
    <mergeCell ref="K45:L45"/>
    <mergeCell ref="C46:I46"/>
    <mergeCell ref="C48:I48"/>
    <mergeCell ref="M18:N18"/>
    <mergeCell ref="C19:I19"/>
    <mergeCell ref="K19:L19"/>
    <mergeCell ref="M19:N19"/>
    <mergeCell ref="C31:I31"/>
    <mergeCell ref="K31:L31"/>
    <mergeCell ref="M26:N26"/>
    <mergeCell ref="M20:N20"/>
    <mergeCell ref="C21:I21"/>
    <mergeCell ref="M31:N31"/>
    <mergeCell ref="M15:N15"/>
    <mergeCell ref="K15:L15"/>
    <mergeCell ref="C15:I15"/>
    <mergeCell ref="C17:I17"/>
    <mergeCell ref="K17:L17"/>
    <mergeCell ref="M17:N17"/>
    <mergeCell ref="C16:I16"/>
    <mergeCell ref="C32:I32"/>
    <mergeCell ref="K32:L32"/>
    <mergeCell ref="M32:N32"/>
    <mergeCell ref="M35:N35"/>
    <mergeCell ref="K37:L37"/>
    <mergeCell ref="M37:N37"/>
    <mergeCell ref="K33:L33"/>
    <mergeCell ref="M33:N33"/>
    <mergeCell ref="M34:N34"/>
    <mergeCell ref="C34:I34"/>
    <mergeCell ref="K34:L34"/>
    <mergeCell ref="K38:L38"/>
    <mergeCell ref="M38:N38"/>
    <mergeCell ref="C36:I36"/>
    <mergeCell ref="K36:L36"/>
    <mergeCell ref="M36:N36"/>
    <mergeCell ref="C37:I37"/>
    <mergeCell ref="C35:I35"/>
    <mergeCell ref="M39:N39"/>
    <mergeCell ref="K48:L48"/>
    <mergeCell ref="M48:N48"/>
    <mergeCell ref="K41:L41"/>
    <mergeCell ref="M41:N41"/>
    <mergeCell ref="K47:L47"/>
    <mergeCell ref="M47:N47"/>
    <mergeCell ref="M45:N45"/>
    <mergeCell ref="K43:L43"/>
    <mergeCell ref="M40:N40"/>
    <mergeCell ref="C42:I42"/>
    <mergeCell ref="K42:L42"/>
    <mergeCell ref="M42:N42"/>
    <mergeCell ref="M51:N51"/>
    <mergeCell ref="C52:I52"/>
    <mergeCell ref="K52:L52"/>
    <mergeCell ref="M52:N52"/>
    <mergeCell ref="K46:L46"/>
    <mergeCell ref="M46:N46"/>
    <mergeCell ref="C47:I47"/>
    <mergeCell ref="C53:I53"/>
    <mergeCell ref="K53:L53"/>
    <mergeCell ref="M53:N53"/>
    <mergeCell ref="B5:D5"/>
    <mergeCell ref="E5:F5"/>
    <mergeCell ref="G5:H5"/>
    <mergeCell ref="K50:L50"/>
    <mergeCell ref="M50:N50"/>
    <mergeCell ref="C51:I51"/>
    <mergeCell ref="K51:L51"/>
    <mergeCell ref="C58:I58"/>
    <mergeCell ref="C54:I54"/>
    <mergeCell ref="K54:L54"/>
    <mergeCell ref="M54:N54"/>
    <mergeCell ref="C55:I55"/>
    <mergeCell ref="K55:L55"/>
    <mergeCell ref="M55:N55"/>
    <mergeCell ref="K58:L58"/>
    <mergeCell ref="M58:N58"/>
    <mergeCell ref="B63:E63"/>
    <mergeCell ref="C59:I59"/>
    <mergeCell ref="K59:L59"/>
    <mergeCell ref="M59:N59"/>
    <mergeCell ref="C56:I56"/>
    <mergeCell ref="K56:L56"/>
    <mergeCell ref="M56:N56"/>
    <mergeCell ref="C57:I57"/>
    <mergeCell ref="K57:L57"/>
    <mergeCell ref="M57:N57"/>
    <mergeCell ref="C60:I60"/>
    <mergeCell ref="K60:L60"/>
    <mergeCell ref="M60:N60"/>
    <mergeCell ref="C61:I61"/>
    <mergeCell ref="K61:L61"/>
    <mergeCell ref="M61:N61"/>
    <mergeCell ref="B70:N70"/>
    <mergeCell ref="B71:N71"/>
    <mergeCell ref="B64:N64"/>
    <mergeCell ref="B65:N65"/>
    <mergeCell ref="B66:N66"/>
    <mergeCell ref="B67:N67"/>
    <mergeCell ref="B68:N68"/>
    <mergeCell ref="B69:N69"/>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7" r:id="rId1"/>
  <ignoredErrors>
    <ignoredError sqref="B65:N71 B64"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90" zoomScaleNormal="90" workbookViewId="0" topLeftCell="A1">
      <selection activeCell="R10" sqref="R10"/>
    </sheetView>
  </sheetViews>
  <sheetFormatPr defaultColWidth="9.140625" defaultRowHeight="15"/>
  <cols>
    <col min="1" max="16384" width="9.140625" style="103"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862265" r:id="rId1"/>
  </oleObjects>
</worksheet>
</file>

<file path=xl/worksheets/sheet3.xml><?xml version="1.0" encoding="utf-8"?>
<worksheet xmlns="http://schemas.openxmlformats.org/spreadsheetml/2006/main" xmlns:r="http://schemas.openxmlformats.org/officeDocument/2006/relationships">
  <sheetPr codeName="Sheet11">
    <pageSetUpPr fitToPage="1"/>
  </sheetPr>
  <dimension ref="B1:E35"/>
  <sheetViews>
    <sheetView showGridLines="0" zoomScale="80" zoomScaleNormal="80" zoomScalePageLayoutView="0" workbookViewId="0" topLeftCell="A1">
      <selection activeCell="F16" sqref="F16"/>
    </sheetView>
  </sheetViews>
  <sheetFormatPr defaultColWidth="9.140625" defaultRowHeight="15"/>
  <cols>
    <col min="1" max="1" width="9.140625" style="6" customWidth="1"/>
    <col min="2" max="2" width="23.7109375" style="6" bestFit="1" customWidth="1"/>
    <col min="3" max="3" width="72.28125" style="7" customWidth="1"/>
    <col min="4" max="16384" width="9.140625" style="6" customWidth="1"/>
  </cols>
  <sheetData>
    <row r="1" spans="2:3" s="2" customFormat="1" ht="72" customHeight="1">
      <c r="B1" s="160" t="str">
        <f>'Hidden sheet'!B3&amp;" clinical audit"</f>
        <v>Implantable cardioverter defibrillators and cardiac resynchronisation therapy for arrhythmias and heart failure clinical audit</v>
      </c>
      <c r="C1" s="161"/>
    </row>
    <row r="3" spans="2:3" s="4" customFormat="1" ht="45" customHeight="1">
      <c r="B3" s="157" t="str">
        <f>"This clinical audit tool can be used to carry out a clinical audit project that aims "&amp;('Hidden sheet'!B6)&amp;"."</f>
        <v>This clinical audit tool can be used to carry out a clinical audit project that aims to ensure that implantable cardioverter defibrillators and cardiac resynchronisation therapy are offered to the people for whom NICE says they should be a treatment option.</v>
      </c>
      <c r="C3" s="157"/>
    </row>
    <row r="4" spans="2:3" s="4" customFormat="1" ht="15" customHeight="1">
      <c r="B4" s="157"/>
      <c r="C4" s="157"/>
    </row>
    <row r="5" spans="2:3" s="4" customFormat="1" ht="45" customHeight="1">
      <c r="B5" s="157" t="s">
        <v>199</v>
      </c>
      <c r="C5" s="157"/>
    </row>
    <row r="6" spans="2:3" s="4" customFormat="1" ht="15" customHeight="1">
      <c r="B6" s="157"/>
      <c r="C6" s="157"/>
    </row>
    <row r="7" spans="2:3" s="4" customFormat="1" ht="90" customHeight="1">
      <c r="B7" s="157" t="s">
        <v>212</v>
      </c>
      <c r="C7" s="157"/>
    </row>
    <row r="8" spans="2:3" s="4" customFormat="1" ht="15" customHeight="1">
      <c r="B8" s="157"/>
      <c r="C8" s="157"/>
    </row>
    <row r="9" spans="2:3" s="4" customFormat="1" ht="45" customHeight="1">
      <c r="B9" s="157" t="str">
        <f>"The tool includes:
• clinical audit standards based on the NICE technology appraisal guidance for "&amp;'Hidden sheet'!B3</f>
        <v>The tool includes:
• clinical audit standards based on the NICE technology appraisal guidance for Implantable cardioverter defibrillators and cardiac resynchronisation therapy for arrhythmias and heart failure</v>
      </c>
      <c r="C9" s="157"/>
    </row>
    <row r="10" spans="2:3" s="4" customFormat="1" ht="73.5" customHeight="1">
      <c r="B10" s="158" t="s">
        <v>122</v>
      </c>
      <c r="C10" s="158"/>
    </row>
    <row r="11" spans="2:3" s="4" customFormat="1" ht="15" customHeight="1">
      <c r="B11" s="158"/>
      <c r="C11" s="158"/>
    </row>
    <row r="12" spans="2:5" s="9" customFormat="1" ht="18">
      <c r="B12" s="159" t="s">
        <v>109</v>
      </c>
      <c r="C12" s="159"/>
      <c r="E12" s="24"/>
    </row>
    <row r="13" s="4" customFormat="1" ht="15" thickBot="1">
      <c r="C13" s="8"/>
    </row>
    <row r="14" spans="2:3" s="4" customFormat="1" ht="30" customHeight="1">
      <c r="B14" s="23" t="s">
        <v>53</v>
      </c>
      <c r="C14" s="147" t="str">
        <f>"The audit could be carried out in the following services: "&amp;'Hidden sheet'!B7&amp;"."</f>
        <v>The audit could be carried out in the following services: secondary care services treating people with an arrhythmia and/or heart failure.</v>
      </c>
    </row>
    <row r="15" spans="2:3" s="4" customFormat="1" ht="30" customHeight="1" thickBot="1">
      <c r="B15" s="148"/>
      <c r="C15" s="149" t="s">
        <v>198</v>
      </c>
    </row>
    <row r="16" spans="2:3" s="4" customFormat="1" ht="30" customHeight="1">
      <c r="B16" s="23" t="s">
        <v>13</v>
      </c>
      <c r="C16" s="147" t="s">
        <v>171</v>
      </c>
    </row>
    <row r="17" spans="2:3" s="4" customFormat="1" ht="30" customHeight="1" thickBot="1">
      <c r="B17" s="148"/>
      <c r="C17" s="149" t="s">
        <v>200</v>
      </c>
    </row>
    <row r="18" spans="2:3" s="4" customFormat="1" ht="14.25">
      <c r="B18" s="10"/>
      <c r="C18" s="11"/>
    </row>
    <row r="19" spans="2:3" s="4" customFormat="1" ht="18">
      <c r="B19" s="159" t="s">
        <v>76</v>
      </c>
      <c r="C19" s="159"/>
    </row>
    <row r="20" s="4" customFormat="1" ht="15" thickBot="1"/>
    <row r="21" spans="2:3" s="4" customFormat="1" ht="100.5" thickBot="1">
      <c r="B21" s="22" t="s">
        <v>194</v>
      </c>
      <c r="C21" s="18" t="s">
        <v>195</v>
      </c>
    </row>
    <row r="22" spans="2:3" s="4" customFormat="1" ht="30" customHeight="1" thickBot="1">
      <c r="B22" s="23" t="s">
        <v>116</v>
      </c>
      <c r="C22" s="19" t="s">
        <v>112</v>
      </c>
    </row>
    <row r="23" spans="2:3" s="4" customFormat="1" ht="30" customHeight="1" thickBot="1">
      <c r="B23" s="23" t="s">
        <v>117</v>
      </c>
      <c r="C23" s="19" t="s">
        <v>133</v>
      </c>
    </row>
    <row r="24" spans="2:3" s="4" customFormat="1" ht="57.75" thickBot="1">
      <c r="B24" s="23" t="s">
        <v>118</v>
      </c>
      <c r="C24" s="19" t="s">
        <v>134</v>
      </c>
    </row>
    <row r="25" spans="2:3" s="4" customFormat="1" ht="15" customHeight="1" thickBot="1">
      <c r="B25" s="23" t="s">
        <v>39</v>
      </c>
      <c r="C25" s="18" t="s">
        <v>141</v>
      </c>
    </row>
    <row r="26" spans="2:3" s="4" customFormat="1" ht="30" customHeight="1" thickBot="1">
      <c r="B26" s="22" t="s">
        <v>111</v>
      </c>
      <c r="C26" s="20" t="s">
        <v>110</v>
      </c>
    </row>
    <row r="27" spans="2:3" s="4" customFormat="1" ht="14.25">
      <c r="B27" s="10"/>
      <c r="C27" s="12"/>
    </row>
    <row r="28" spans="2:3" s="4" customFormat="1" ht="30" customHeight="1">
      <c r="B28" s="164" t="s">
        <v>77</v>
      </c>
      <c r="C28" s="165"/>
    </row>
    <row r="29" spans="2:3" s="4" customFormat="1" ht="15" customHeight="1">
      <c r="B29" s="164" t="str">
        <f>'Hidden sheet'!B10</f>
        <v>David Trenbath, Clinical Nurse Specialist, Royal Liverpool and Broadgreen University Hospitals NHS Trust</v>
      </c>
      <c r="C29" s="165"/>
    </row>
    <row r="30" spans="2:3" s="4" customFormat="1" ht="15" customHeight="1">
      <c r="B30" s="164"/>
      <c r="C30" s="165"/>
    </row>
    <row r="31" spans="2:3" ht="30" customHeight="1">
      <c r="B31" s="162" t="s">
        <v>145</v>
      </c>
      <c r="C31" s="163"/>
    </row>
    <row r="32" spans="2:3" ht="15" customHeight="1">
      <c r="B32" s="107"/>
      <c r="C32" s="108"/>
    </row>
    <row r="33" spans="2:3" ht="72" customHeight="1">
      <c r="B33" s="155" t="s">
        <v>126</v>
      </c>
      <c r="C33" s="156"/>
    </row>
    <row r="34" ht="15">
      <c r="B34" s="2"/>
    </row>
    <row r="35" spans="2:3" ht="56.25" customHeight="1">
      <c r="B35" s="155" t="str">
        <f>"© National Institute for Health and Care Excellence, "&amp;'Hidden sheet'!B5&amp;". All rights reserved. This material may be freely reproduced for educational and not-for-profit purposes. No reproduction by or for commercial organisations, or for commercial purposes, is allowed without the express written permission of NICE."</f>
        <v>© National Institute for Health and Care Excellence, 2014. All rights reserved. This material may be freely reproduced for educational and not-for-profit purposes. No reproduction by or for commercial organisations, or for commercial purposes, is allowed without the express written permission of NICE.</v>
      </c>
      <c r="C35" s="156"/>
    </row>
  </sheetData>
  <sheetProtection formatCells="0" formatRows="0" insertRows="0" deleteRows="0"/>
  <mergeCells count="18">
    <mergeCell ref="B1:C1"/>
    <mergeCell ref="B19:C19"/>
    <mergeCell ref="B31:C31"/>
    <mergeCell ref="B28:C28"/>
    <mergeCell ref="B29:C29"/>
    <mergeCell ref="B30:C30"/>
    <mergeCell ref="B8:C8"/>
    <mergeCell ref="B7:C7"/>
    <mergeCell ref="B35:C35"/>
    <mergeCell ref="B3:C3"/>
    <mergeCell ref="B10:C10"/>
    <mergeCell ref="B12:C12"/>
    <mergeCell ref="B11:C11"/>
    <mergeCell ref="B9:C9"/>
    <mergeCell ref="B33:C33"/>
    <mergeCell ref="B4:C4"/>
    <mergeCell ref="B5:C5"/>
    <mergeCell ref="B6:C6"/>
  </mergeCells>
  <hyperlinks>
    <hyperlink ref="C26" r:id="rId1" display="To ask a question about this clinical audit tool, or to provide feedback to help inform the development of future tools, please email auditsupport@nice.org.uk."/>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90" r:id="rId2"/>
  <ignoredErrors>
    <ignoredError sqref="B29:C29" unlockedFormula="1"/>
  </ignoredErrors>
</worksheet>
</file>

<file path=xl/worksheets/sheet4.xml><?xml version="1.0" encoding="utf-8"?>
<worksheet xmlns="http://schemas.openxmlformats.org/spreadsheetml/2006/main" xmlns:r="http://schemas.openxmlformats.org/officeDocument/2006/relationships">
  <sheetPr codeName="Sheet3">
    <pageSetUpPr fitToPage="1"/>
  </sheetPr>
  <dimension ref="B1:F40"/>
  <sheetViews>
    <sheetView showGridLines="0" zoomScale="90" zoomScaleNormal="90" zoomScalePageLayoutView="0" workbookViewId="0" topLeftCell="A1">
      <selection activeCell="B13" sqref="B13"/>
    </sheetView>
  </sheetViews>
  <sheetFormatPr defaultColWidth="9.140625" defaultRowHeight="15"/>
  <cols>
    <col min="1" max="1" width="9.140625" style="2" customWidth="1"/>
    <col min="2" max="2" width="52.57421875" style="2" customWidth="1"/>
    <col min="3" max="3" width="19.140625" style="2" customWidth="1"/>
    <col min="4" max="4" width="35.7109375" style="2" customWidth="1"/>
    <col min="5" max="5" width="40.7109375" style="2" customWidth="1"/>
    <col min="6" max="6" width="15.421875" style="2" customWidth="1"/>
    <col min="7" max="16384" width="9.140625" style="2" customWidth="1"/>
  </cols>
  <sheetData>
    <row r="1" spans="2:6" ht="51" customHeight="1">
      <c r="B1" s="182" t="str">
        <f>"Standards for "&amp;Introduction!B1</f>
        <v>Standards for Implantable cardioverter defibrillators and cardiac resynchronisation therapy for arrhythmias and heart failure clinical audit</v>
      </c>
      <c r="C1" s="183"/>
      <c r="D1" s="183"/>
      <c r="E1" s="183"/>
      <c r="F1" s="183"/>
    </row>
    <row r="2" s="4" customFormat="1" ht="14.25"/>
    <row r="3" spans="2:6" s="4" customFormat="1" ht="30" customHeight="1">
      <c r="B3" s="184" t="str">
        <f>"The audit standards are based on the NICE technology appraisal guidance "&amp;'Hidden sheet'!B3&amp;"."</f>
        <v>The audit standards are based on the NICE technology appraisal guidance Implantable cardioverter defibrillators and cardiac resynchronisation therapy for arrhythmias and heart failure.</v>
      </c>
      <c r="C3" s="184"/>
      <c r="D3" s="184"/>
      <c r="E3" s="184"/>
      <c r="F3" s="169"/>
    </row>
    <row r="4" spans="2:6" s="4" customFormat="1" ht="15">
      <c r="B4" s="181"/>
      <c r="C4" s="169"/>
      <c r="D4" s="169"/>
      <c r="E4" s="169"/>
      <c r="F4" s="169"/>
    </row>
    <row r="5" spans="2:6" s="4" customFormat="1" ht="27.75" customHeight="1">
      <c r="B5" s="184" t="s">
        <v>148</v>
      </c>
      <c r="C5" s="184"/>
      <c r="D5" s="184"/>
      <c r="E5" s="184"/>
      <c r="F5" s="169"/>
    </row>
    <row r="6" spans="2:6" s="4" customFormat="1" ht="15">
      <c r="B6" s="181"/>
      <c r="C6" s="169"/>
      <c r="D6" s="169"/>
      <c r="E6" s="169"/>
      <c r="F6" s="169"/>
    </row>
    <row r="7" spans="2:6" s="4" customFormat="1" ht="15" customHeight="1">
      <c r="B7" s="185" t="s">
        <v>128</v>
      </c>
      <c r="C7" s="185"/>
      <c r="D7" s="185"/>
      <c r="E7" s="185"/>
      <c r="F7" s="169"/>
    </row>
    <row r="8" spans="2:6" s="4" customFormat="1" ht="15" customHeight="1">
      <c r="B8" s="185"/>
      <c r="C8" s="185"/>
      <c r="D8" s="185"/>
      <c r="E8" s="185"/>
      <c r="F8" s="169"/>
    </row>
    <row r="9" spans="2:6" s="4" customFormat="1" ht="30" customHeight="1">
      <c r="B9" s="185" t="s">
        <v>225</v>
      </c>
      <c r="C9" s="185"/>
      <c r="D9" s="185"/>
      <c r="E9" s="185"/>
      <c r="F9" s="169"/>
    </row>
    <row r="10" spans="2:6" s="4" customFormat="1" ht="15" customHeight="1" thickBot="1">
      <c r="B10" s="185"/>
      <c r="C10" s="185"/>
      <c r="D10" s="185"/>
      <c r="E10" s="185"/>
      <c r="F10" s="169"/>
    </row>
    <row r="11" spans="2:6" ht="60.75" thickBot="1">
      <c r="B11" s="104" t="s">
        <v>65</v>
      </c>
      <c r="C11" s="105" t="s">
        <v>16</v>
      </c>
      <c r="D11" s="104" t="s">
        <v>0</v>
      </c>
      <c r="E11" s="104" t="s">
        <v>17</v>
      </c>
      <c r="F11" s="105" t="s">
        <v>61</v>
      </c>
    </row>
    <row r="12" spans="2:6" ht="15.75" thickBot="1">
      <c r="B12" s="172" t="s">
        <v>146</v>
      </c>
      <c r="C12" s="173"/>
      <c r="D12" s="173"/>
      <c r="E12" s="173"/>
      <c r="F12" s="174"/>
    </row>
    <row r="13" spans="2:6" ht="186" thickBot="1">
      <c r="B13" s="21" t="s">
        <v>221</v>
      </c>
      <c r="C13" s="33">
        <v>1.1</v>
      </c>
      <c r="D13" s="34" t="s">
        <v>147</v>
      </c>
      <c r="E13" s="21" t="s">
        <v>228</v>
      </c>
      <c r="F13" s="134" t="s">
        <v>188</v>
      </c>
    </row>
    <row r="14" spans="2:6" ht="43.5" thickBot="1">
      <c r="B14" s="21" t="s">
        <v>222</v>
      </c>
      <c r="C14" s="33">
        <v>1.1</v>
      </c>
      <c r="D14" s="34" t="s">
        <v>147</v>
      </c>
      <c r="E14" s="21"/>
      <c r="F14" s="33" t="s">
        <v>189</v>
      </c>
    </row>
    <row r="15" spans="2:6" ht="30" customHeight="1" thickBot="1">
      <c r="B15" s="21" t="s">
        <v>223</v>
      </c>
      <c r="C15" s="33">
        <v>1.1</v>
      </c>
      <c r="D15" s="34" t="s">
        <v>147</v>
      </c>
      <c r="E15" s="21" t="s">
        <v>147</v>
      </c>
      <c r="F15" s="33" t="s">
        <v>190</v>
      </c>
    </row>
    <row r="16" spans="2:6" ht="15.75" thickBot="1">
      <c r="B16" s="172" t="s">
        <v>149</v>
      </c>
      <c r="C16" s="173"/>
      <c r="D16" s="173"/>
      <c r="E16" s="173"/>
      <c r="F16" s="174"/>
    </row>
    <row r="17" spans="2:6" ht="132" customHeight="1" thickBot="1">
      <c r="B17" s="21" t="s">
        <v>224</v>
      </c>
      <c r="C17" s="33">
        <v>1.2</v>
      </c>
      <c r="D17" s="34" t="s">
        <v>182</v>
      </c>
      <c r="E17" s="21" t="s">
        <v>147</v>
      </c>
      <c r="F17" s="33"/>
    </row>
    <row r="18" spans="2:6" ht="43.5" thickBot="1">
      <c r="B18" s="21" t="s">
        <v>201</v>
      </c>
      <c r="C18" s="33">
        <v>1.2</v>
      </c>
      <c r="D18" s="34" t="s">
        <v>147</v>
      </c>
      <c r="E18" s="21" t="s">
        <v>220</v>
      </c>
      <c r="F18" s="33"/>
    </row>
    <row r="19" spans="2:6" ht="72" hidden="1" thickBot="1">
      <c r="B19" s="21" t="s">
        <v>66</v>
      </c>
      <c r="C19" s="33" t="s">
        <v>139</v>
      </c>
      <c r="D19" s="34" t="s">
        <v>127</v>
      </c>
      <c r="E19" s="21" t="s">
        <v>138</v>
      </c>
      <c r="F19" s="33" t="s">
        <v>57</v>
      </c>
    </row>
    <row r="20" spans="2:6" ht="72" hidden="1" thickBot="1">
      <c r="B20" s="21" t="s">
        <v>67</v>
      </c>
      <c r="C20" s="33" t="s">
        <v>139</v>
      </c>
      <c r="D20" s="34" t="s">
        <v>127</v>
      </c>
      <c r="E20" s="21" t="s">
        <v>138</v>
      </c>
      <c r="F20" s="33" t="s">
        <v>57</v>
      </c>
    </row>
    <row r="21" spans="2:6" ht="72" hidden="1" thickBot="1">
      <c r="B21" s="21" t="s">
        <v>68</v>
      </c>
      <c r="C21" s="33" t="s">
        <v>139</v>
      </c>
      <c r="D21" s="34" t="s">
        <v>127</v>
      </c>
      <c r="E21" s="21" t="s">
        <v>138</v>
      </c>
      <c r="F21" s="33" t="s">
        <v>57</v>
      </c>
    </row>
    <row r="22" spans="2:6" ht="72" hidden="1" thickBot="1">
      <c r="B22" s="21" t="s">
        <v>69</v>
      </c>
      <c r="C22" s="33" t="s">
        <v>139</v>
      </c>
      <c r="D22" s="34" t="s">
        <v>127</v>
      </c>
      <c r="E22" s="21" t="s">
        <v>138</v>
      </c>
      <c r="F22" s="33" t="s">
        <v>57</v>
      </c>
    </row>
    <row r="23" spans="2:6" ht="72" hidden="1" thickBot="1">
      <c r="B23" s="21" t="s">
        <v>70</v>
      </c>
      <c r="C23" s="33" t="s">
        <v>139</v>
      </c>
      <c r="D23" s="34" t="s">
        <v>127</v>
      </c>
      <c r="E23" s="21" t="s">
        <v>138</v>
      </c>
      <c r="F23" s="33" t="s">
        <v>57</v>
      </c>
    </row>
    <row r="24" spans="2:6" ht="72" hidden="1" thickBot="1">
      <c r="B24" s="21" t="s">
        <v>71</v>
      </c>
      <c r="C24" s="33" t="s">
        <v>139</v>
      </c>
      <c r="D24" s="34" t="s">
        <v>127</v>
      </c>
      <c r="E24" s="21" t="s">
        <v>138</v>
      </c>
      <c r="F24" s="33" t="s">
        <v>57</v>
      </c>
    </row>
    <row r="25" spans="2:6" ht="72" hidden="1" thickBot="1">
      <c r="B25" s="21" t="s">
        <v>72</v>
      </c>
      <c r="C25" s="33" t="s">
        <v>139</v>
      </c>
      <c r="D25" s="34" t="s">
        <v>127</v>
      </c>
      <c r="E25" s="21" t="s">
        <v>138</v>
      </c>
      <c r="F25" s="33" t="s">
        <v>57</v>
      </c>
    </row>
    <row r="26" spans="2:6" ht="72" hidden="1" thickBot="1">
      <c r="B26" s="21" t="s">
        <v>104</v>
      </c>
      <c r="C26" s="33" t="s">
        <v>139</v>
      </c>
      <c r="D26" s="34" t="s">
        <v>127</v>
      </c>
      <c r="E26" s="21" t="s">
        <v>138</v>
      </c>
      <c r="F26" s="33" t="s">
        <v>57</v>
      </c>
    </row>
    <row r="27" spans="2:6" ht="72" hidden="1" thickBot="1">
      <c r="B27" s="21" t="s">
        <v>105</v>
      </c>
      <c r="C27" s="33" t="s">
        <v>139</v>
      </c>
      <c r="D27" s="34" t="s">
        <v>127</v>
      </c>
      <c r="E27" s="21" t="s">
        <v>138</v>
      </c>
      <c r="F27" s="33" t="s">
        <v>57</v>
      </c>
    </row>
    <row r="28" spans="2:6" ht="72" hidden="1" thickBot="1">
      <c r="B28" s="21" t="s">
        <v>106</v>
      </c>
      <c r="C28" s="33" t="s">
        <v>139</v>
      </c>
      <c r="D28" s="34" t="s">
        <v>127</v>
      </c>
      <c r="E28" s="21" t="s">
        <v>138</v>
      </c>
      <c r="F28" s="33" t="s">
        <v>57</v>
      </c>
    </row>
    <row r="29" spans="2:6" ht="14.25">
      <c r="B29" s="122"/>
      <c r="C29" s="123"/>
      <c r="D29" s="124"/>
      <c r="E29" s="122"/>
      <c r="F29" s="123"/>
    </row>
    <row r="31" spans="2:6" ht="30" customHeight="1">
      <c r="B31" s="166" t="s">
        <v>215</v>
      </c>
      <c r="C31" s="167"/>
      <c r="D31" s="167"/>
      <c r="E31" s="167"/>
      <c r="F31" s="167"/>
    </row>
    <row r="32" spans="2:6" ht="15.75" thickBot="1">
      <c r="B32" s="168"/>
      <c r="C32" s="169"/>
      <c r="D32" s="169"/>
      <c r="E32" s="169"/>
      <c r="F32" s="169"/>
    </row>
    <row r="33" spans="2:6" ht="15" customHeight="1" thickBot="1">
      <c r="B33" s="114"/>
      <c r="C33" s="175" t="s">
        <v>150</v>
      </c>
      <c r="D33" s="176"/>
      <c r="E33" s="176"/>
      <c r="F33" s="177"/>
    </row>
    <row r="34" spans="2:6" ht="16.5" thickBot="1">
      <c r="B34" s="116" t="s">
        <v>151</v>
      </c>
      <c r="C34" s="117" t="s">
        <v>152</v>
      </c>
      <c r="D34" s="117" t="s">
        <v>153</v>
      </c>
      <c r="E34" s="117" t="s">
        <v>154</v>
      </c>
      <c r="F34" s="117" t="s">
        <v>155</v>
      </c>
    </row>
    <row r="35" spans="2:6" ht="45.75" thickBot="1">
      <c r="B35" s="118" t="s">
        <v>156</v>
      </c>
      <c r="C35" s="178" t="s">
        <v>157</v>
      </c>
      <c r="D35" s="179"/>
      <c r="E35" s="180"/>
      <c r="F35" s="119" t="s">
        <v>158</v>
      </c>
    </row>
    <row r="36" spans="2:6" ht="15.75" thickBot="1">
      <c r="B36" s="118" t="s">
        <v>159</v>
      </c>
      <c r="C36" s="120" t="s">
        <v>160</v>
      </c>
      <c r="D36" s="120" t="s">
        <v>160</v>
      </c>
      <c r="E36" s="120" t="s">
        <v>160</v>
      </c>
      <c r="F36" s="120" t="s">
        <v>161</v>
      </c>
    </row>
    <row r="37" spans="2:6" ht="15">
      <c r="B37" s="170" t="s">
        <v>162</v>
      </c>
      <c r="C37" s="170" t="s">
        <v>160</v>
      </c>
      <c r="D37" s="170" t="s">
        <v>163</v>
      </c>
      <c r="E37" s="121" t="s">
        <v>164</v>
      </c>
      <c r="F37" s="170" t="s">
        <v>161</v>
      </c>
    </row>
    <row r="38" spans="2:6" ht="15.75" thickBot="1">
      <c r="B38" s="171"/>
      <c r="C38" s="171"/>
      <c r="D38" s="171"/>
      <c r="E38" s="120" t="s">
        <v>163</v>
      </c>
      <c r="F38" s="171"/>
    </row>
    <row r="39" spans="2:6" ht="15">
      <c r="B39" s="170" t="s">
        <v>216</v>
      </c>
      <c r="C39" s="170" t="s">
        <v>163</v>
      </c>
      <c r="D39" s="170" t="s">
        <v>163</v>
      </c>
      <c r="E39" s="121" t="s">
        <v>164</v>
      </c>
      <c r="F39" s="170" t="s">
        <v>161</v>
      </c>
    </row>
    <row r="40" spans="2:6" ht="15.75" thickBot="1">
      <c r="B40" s="171"/>
      <c r="C40" s="171"/>
      <c r="D40" s="171"/>
      <c r="E40" s="120" t="s">
        <v>163</v>
      </c>
      <c r="F40" s="171"/>
    </row>
  </sheetData>
  <sheetProtection formatCells="0" formatColumns="0" formatRows="0" insertColumns="0" insertRows="0" deleteColumns="0" deleteRows="0" sort="0" autoFilter="0"/>
  <mergeCells count="23">
    <mergeCell ref="B10:F10"/>
    <mergeCell ref="B6:F6"/>
    <mergeCell ref="B1:F1"/>
    <mergeCell ref="B3:F3"/>
    <mergeCell ref="B5:F5"/>
    <mergeCell ref="B7:F7"/>
    <mergeCell ref="B4:F4"/>
    <mergeCell ref="B8:F8"/>
    <mergeCell ref="B9:F9"/>
    <mergeCell ref="B16:F16"/>
    <mergeCell ref="B12:F12"/>
    <mergeCell ref="C33:F33"/>
    <mergeCell ref="C35:E35"/>
    <mergeCell ref="B37:B38"/>
    <mergeCell ref="C37:C38"/>
    <mergeCell ref="D37:D38"/>
    <mergeCell ref="F37:F38"/>
    <mergeCell ref="B31:F31"/>
    <mergeCell ref="B32:F32"/>
    <mergeCell ref="B39:B40"/>
    <mergeCell ref="C39:C40"/>
    <mergeCell ref="D39:D40"/>
    <mergeCell ref="F39:F40"/>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Sheet5"/>
  <dimension ref="B1:R97"/>
  <sheetViews>
    <sheetView showGridLines="0" zoomScale="80" zoomScaleNormal="80" zoomScalePageLayoutView="0" workbookViewId="0" topLeftCell="A1">
      <pane xSplit="5" ySplit="7" topLeftCell="F8" activePane="bottomRight" state="frozen"/>
      <selection pane="topLeft" activeCell="A1" sqref="A1"/>
      <selection pane="topRight" activeCell="E1" sqref="E1"/>
      <selection pane="bottomLeft" activeCell="A6" sqref="A6"/>
      <selection pane="bottomRight" activeCell="G20" sqref="G20"/>
    </sheetView>
  </sheetViews>
  <sheetFormatPr defaultColWidth="9.140625" defaultRowHeight="15"/>
  <cols>
    <col min="1" max="1" width="9.140625" style="2" customWidth="1"/>
    <col min="2" max="2" width="13.421875" style="42" customWidth="1"/>
    <col min="3" max="3" width="9.140625" style="13" customWidth="1"/>
    <col min="4" max="4" width="15.00390625" style="2" customWidth="1"/>
    <col min="5" max="5" width="29.7109375" style="2" customWidth="1"/>
    <col min="6" max="15" width="22.7109375" style="2" customWidth="1"/>
    <col min="16" max="16" width="9.140625" style="2" customWidth="1"/>
    <col min="17" max="17" width="31.00390625" style="2" bestFit="1" customWidth="1"/>
    <col min="18" max="16384" width="9.140625" style="2" customWidth="1"/>
  </cols>
  <sheetData>
    <row r="1" spans="2:11" s="1" customFormat="1" ht="57" customHeight="1">
      <c r="B1" s="188" t="s">
        <v>202</v>
      </c>
      <c r="C1" s="189"/>
      <c r="D1" s="189"/>
      <c r="E1" s="189"/>
      <c r="F1" s="189"/>
      <c r="G1" s="189"/>
      <c r="H1" s="189"/>
      <c r="I1" s="169"/>
      <c r="J1" s="169"/>
      <c r="K1" s="169"/>
    </row>
    <row r="2" spans="2:11" s="1" customFormat="1" ht="23.25">
      <c r="B2" s="151"/>
      <c r="C2" s="151"/>
      <c r="D2" s="151"/>
      <c r="E2" s="151"/>
      <c r="F2" s="151"/>
      <c r="G2" s="151"/>
      <c r="H2" s="151"/>
      <c r="I2" s="150"/>
      <c r="J2" s="150"/>
      <c r="K2" s="150"/>
    </row>
    <row r="3" spans="2:8" s="1" customFormat="1" ht="21" thickBot="1">
      <c r="B3" s="190"/>
      <c r="C3" s="190"/>
      <c r="D3" s="190"/>
      <c r="E3" s="190"/>
      <c r="F3" s="190"/>
      <c r="G3" s="190"/>
      <c r="H3" s="190"/>
    </row>
    <row r="4" spans="2:15" s="43" customFormat="1" ht="13.5" thickBot="1">
      <c r="B4" s="56"/>
      <c r="C4" s="57"/>
      <c r="D4" s="56"/>
      <c r="E4" s="58"/>
      <c r="F4" s="41">
        <v>1</v>
      </c>
      <c r="G4" s="41">
        <v>2</v>
      </c>
      <c r="H4" s="41">
        <v>3</v>
      </c>
      <c r="I4" s="127">
        <v>4</v>
      </c>
      <c r="J4" s="41">
        <v>5</v>
      </c>
      <c r="K4" s="127">
        <v>6</v>
      </c>
      <c r="L4" s="41"/>
      <c r="M4" s="41"/>
      <c r="N4" s="41"/>
      <c r="O4" s="127">
        <v>7</v>
      </c>
    </row>
    <row r="5" spans="2:15" s="43" customFormat="1" ht="30" customHeight="1" thickBot="1">
      <c r="B5" s="56"/>
      <c r="C5" s="57"/>
      <c r="D5" s="56"/>
      <c r="E5" s="58"/>
      <c r="F5" s="191" t="s">
        <v>203</v>
      </c>
      <c r="G5" s="192"/>
      <c r="H5" s="193"/>
      <c r="I5" s="128"/>
      <c r="J5" s="125"/>
      <c r="K5" s="129"/>
      <c r="L5" s="125"/>
      <c r="M5" s="125"/>
      <c r="N5" s="125"/>
      <c r="O5" s="129"/>
    </row>
    <row r="6" spans="2:15" s="144" customFormat="1" ht="159.75" customHeight="1">
      <c r="B6" s="66" t="s">
        <v>15</v>
      </c>
      <c r="C6" s="65" t="s">
        <v>2</v>
      </c>
      <c r="D6" s="63" t="s">
        <v>3</v>
      </c>
      <c r="E6" s="64" t="s">
        <v>4</v>
      </c>
      <c r="F6" s="126" t="s">
        <v>227</v>
      </c>
      <c r="G6" s="126" t="s">
        <v>187</v>
      </c>
      <c r="H6" s="126" t="s">
        <v>211</v>
      </c>
      <c r="I6" s="129" t="s">
        <v>166</v>
      </c>
      <c r="J6" s="126" t="s">
        <v>207</v>
      </c>
      <c r="K6" s="145" t="s">
        <v>197</v>
      </c>
      <c r="L6" s="126" t="s">
        <v>191</v>
      </c>
      <c r="M6" s="126" t="s">
        <v>192</v>
      </c>
      <c r="N6" s="126" t="s">
        <v>193</v>
      </c>
      <c r="O6" s="145" t="s">
        <v>180</v>
      </c>
    </row>
    <row r="7" spans="2:15" s="144" customFormat="1" ht="45" customHeight="1" thickBot="1">
      <c r="B7" s="109"/>
      <c r="C7" s="61" t="s">
        <v>73</v>
      </c>
      <c r="D7" s="61" t="s">
        <v>107</v>
      </c>
      <c r="E7" s="62" t="s">
        <v>75</v>
      </c>
      <c r="F7" s="69" t="s">
        <v>196</v>
      </c>
      <c r="G7" s="69" t="s">
        <v>196</v>
      </c>
      <c r="H7" s="69" t="s">
        <v>196</v>
      </c>
      <c r="I7" s="130" t="s">
        <v>196</v>
      </c>
      <c r="J7" s="69" t="s">
        <v>196</v>
      </c>
      <c r="K7" s="146" t="s">
        <v>74</v>
      </c>
      <c r="L7" s="69" t="s">
        <v>74</v>
      </c>
      <c r="M7" s="69" t="s">
        <v>74</v>
      </c>
      <c r="N7" s="69" t="s">
        <v>74</v>
      </c>
      <c r="O7" s="146" t="s">
        <v>74</v>
      </c>
    </row>
    <row r="8" spans="2:18" s="42" customFormat="1" ht="30" customHeight="1" thickBot="1">
      <c r="B8" s="87">
        <v>1</v>
      </c>
      <c r="C8" s="85"/>
      <c r="D8" s="85"/>
      <c r="E8" s="85"/>
      <c r="F8" s="85"/>
      <c r="G8" s="85"/>
      <c r="H8" s="85"/>
      <c r="I8" s="85"/>
      <c r="J8" s="85"/>
      <c r="K8" s="85"/>
      <c r="L8" s="131">
        <f>IF(K8="","",IF(OR(F8="Yes",G8="Yes",H8="Yes"),K8,""))</f>
      </c>
      <c r="M8" s="131">
        <f>IF(K8="","",IF(I8="Yes",K8,""))</f>
      </c>
      <c r="N8" s="131">
        <f>IF(K8="","",IF(J8="Yes",K8,""))</f>
      </c>
      <c r="O8" s="85"/>
      <c r="Q8" s="43" t="s">
        <v>44</v>
      </c>
      <c r="R8" s="44"/>
    </row>
    <row r="9" spans="2:18" s="42" customFormat="1" ht="30" customHeight="1" thickBot="1">
      <c r="B9" s="87">
        <v>2</v>
      </c>
      <c r="C9" s="85"/>
      <c r="D9" s="85"/>
      <c r="E9" s="85"/>
      <c r="F9" s="86"/>
      <c r="G9" s="86"/>
      <c r="H9" s="86"/>
      <c r="I9" s="85"/>
      <c r="J9" s="86"/>
      <c r="K9" s="85"/>
      <c r="L9" s="131">
        <f aca="true" t="shared" si="0" ref="L9:L48">IF(K9="","",IF(OR(F9="Yes",G9="Yes",H9="Yes"),K9,""))</f>
      </c>
      <c r="M9" s="131">
        <f aca="true" t="shared" si="1" ref="M9:M48">IF(K9="","",IF(I9="Yes",K9,""))</f>
      </c>
      <c r="N9" s="131">
        <f aca="true" t="shared" si="2" ref="N9:N48">IF(K9="","",IF(J9="Yes",K9,""))</f>
      </c>
      <c r="O9" s="85"/>
      <c r="Q9" s="43"/>
      <c r="R9" s="45"/>
    </row>
    <row r="10" spans="2:18" s="42" customFormat="1" ht="30" customHeight="1" thickBot="1">
      <c r="B10" s="87">
        <v>3</v>
      </c>
      <c r="C10" s="85"/>
      <c r="D10" s="85"/>
      <c r="E10" s="85"/>
      <c r="F10" s="86"/>
      <c r="G10" s="86"/>
      <c r="H10" s="86"/>
      <c r="I10" s="85"/>
      <c r="J10" s="86"/>
      <c r="K10" s="85"/>
      <c r="L10" s="131">
        <f t="shared" si="0"/>
      </c>
      <c r="M10" s="131">
        <f t="shared" si="1"/>
      </c>
      <c r="N10" s="131">
        <f t="shared" si="2"/>
      </c>
      <c r="O10" s="85"/>
      <c r="Q10" s="92" t="s">
        <v>11</v>
      </c>
      <c r="R10" s="97" t="str">
        <f>MIN(Age)&amp;" - "&amp;MAX(Age)</f>
        <v>0 - 0</v>
      </c>
    </row>
    <row r="11" spans="2:18" s="42" customFormat="1" ht="30" customHeight="1" thickBot="1">
      <c r="B11" s="87">
        <v>4</v>
      </c>
      <c r="C11" s="85"/>
      <c r="D11" s="85"/>
      <c r="E11" s="85"/>
      <c r="F11" s="86"/>
      <c r="G11" s="86"/>
      <c r="H11" s="86"/>
      <c r="I11" s="85"/>
      <c r="J11" s="86"/>
      <c r="K11" s="85"/>
      <c r="L11" s="131">
        <f t="shared" si="0"/>
      </c>
      <c r="M11" s="131">
        <f t="shared" si="1"/>
      </c>
      <c r="N11" s="131">
        <f t="shared" si="2"/>
      </c>
      <c r="O11" s="85"/>
      <c r="Q11" s="93"/>
      <c r="R11" s="91"/>
    </row>
    <row r="12" spans="2:18" s="42" customFormat="1" ht="30" customHeight="1" thickBot="1">
      <c r="B12" s="87">
        <v>5</v>
      </c>
      <c r="C12" s="85"/>
      <c r="D12" s="85"/>
      <c r="E12" s="85"/>
      <c r="F12" s="86"/>
      <c r="G12" s="86"/>
      <c r="H12" s="86"/>
      <c r="I12" s="85"/>
      <c r="J12" s="86"/>
      <c r="K12" s="85"/>
      <c r="L12" s="131">
        <f t="shared" si="0"/>
      </c>
      <c r="M12" s="131">
        <f t="shared" si="1"/>
      </c>
      <c r="N12" s="131">
        <f t="shared" si="2"/>
      </c>
      <c r="O12" s="85"/>
      <c r="Q12" s="94" t="s">
        <v>9</v>
      </c>
      <c r="R12" s="97">
        <f>COUNTIF(Sex,"Male")</f>
        <v>0</v>
      </c>
    </row>
    <row r="13" spans="2:18" s="42" customFormat="1" ht="30" customHeight="1" thickBot="1">
      <c r="B13" s="87">
        <v>6</v>
      </c>
      <c r="C13" s="85"/>
      <c r="D13" s="85"/>
      <c r="E13" s="85"/>
      <c r="F13" s="86"/>
      <c r="G13" s="86"/>
      <c r="H13" s="86"/>
      <c r="I13" s="85"/>
      <c r="J13" s="86"/>
      <c r="K13" s="85"/>
      <c r="L13" s="131">
        <f t="shared" si="0"/>
      </c>
      <c r="M13" s="131">
        <f t="shared" si="1"/>
      </c>
      <c r="N13" s="131">
        <f t="shared" si="2"/>
      </c>
      <c r="O13" s="85"/>
      <c r="Q13" s="95" t="s">
        <v>10</v>
      </c>
      <c r="R13" s="97">
        <f>COUNTIF(Sex,"Female")</f>
        <v>0</v>
      </c>
    </row>
    <row r="14" spans="2:18" s="42" customFormat="1" ht="30" customHeight="1" thickBot="1">
      <c r="B14" s="87">
        <v>7</v>
      </c>
      <c r="C14" s="85"/>
      <c r="D14" s="85"/>
      <c r="E14" s="85"/>
      <c r="F14" s="86"/>
      <c r="G14" s="86"/>
      <c r="H14" s="86"/>
      <c r="I14" s="85"/>
      <c r="J14" s="86"/>
      <c r="K14" s="85"/>
      <c r="L14" s="131">
        <f t="shared" si="0"/>
      </c>
      <c r="M14" s="131">
        <f t="shared" si="1"/>
      </c>
      <c r="N14" s="131">
        <f t="shared" si="2"/>
      </c>
      <c r="O14" s="85"/>
      <c r="Q14" s="96"/>
      <c r="R14" s="91"/>
    </row>
    <row r="15" spans="2:18" s="42" customFormat="1" ht="30" customHeight="1" thickBot="1">
      <c r="B15" s="87">
        <v>8</v>
      </c>
      <c r="C15" s="85"/>
      <c r="D15" s="85"/>
      <c r="E15" s="85"/>
      <c r="F15" s="86"/>
      <c r="G15" s="86"/>
      <c r="H15" s="86"/>
      <c r="I15" s="85"/>
      <c r="J15" s="86"/>
      <c r="K15" s="85"/>
      <c r="L15" s="131">
        <f t="shared" si="0"/>
      </c>
      <c r="M15" s="131">
        <f t="shared" si="1"/>
      </c>
      <c r="N15" s="131">
        <f t="shared" si="2"/>
      </c>
      <c r="O15" s="85"/>
      <c r="Q15" s="95" t="s">
        <v>22</v>
      </c>
      <c r="R15" s="97">
        <f>COUNTIF(Ethnicity,"White British")</f>
        <v>0</v>
      </c>
    </row>
    <row r="16" spans="2:18" s="42" customFormat="1" ht="30" customHeight="1" thickBot="1">
      <c r="B16" s="87">
        <v>9</v>
      </c>
      <c r="C16" s="85"/>
      <c r="D16" s="85"/>
      <c r="E16" s="85"/>
      <c r="F16" s="86"/>
      <c r="G16" s="86"/>
      <c r="H16" s="86"/>
      <c r="I16" s="85"/>
      <c r="J16" s="86"/>
      <c r="K16" s="85"/>
      <c r="L16" s="131">
        <f t="shared" si="0"/>
      </c>
      <c r="M16" s="131">
        <f t="shared" si="1"/>
      </c>
      <c r="N16" s="131">
        <f t="shared" si="2"/>
      </c>
      <c r="O16" s="85"/>
      <c r="Q16" s="95" t="s">
        <v>23</v>
      </c>
      <c r="R16" s="97">
        <f>COUNTIF(Ethnicity,"White Irish")</f>
        <v>0</v>
      </c>
    </row>
    <row r="17" spans="2:18" s="42" customFormat="1" ht="30" customHeight="1" thickBot="1">
      <c r="B17" s="87">
        <v>10</v>
      </c>
      <c r="C17" s="85"/>
      <c r="D17" s="85"/>
      <c r="E17" s="85"/>
      <c r="F17" s="86"/>
      <c r="G17" s="86"/>
      <c r="H17" s="86"/>
      <c r="I17" s="85"/>
      <c r="J17" s="86"/>
      <c r="K17" s="85"/>
      <c r="L17" s="131">
        <f t="shared" si="0"/>
      </c>
      <c r="M17" s="131">
        <f t="shared" si="1"/>
      </c>
      <c r="N17" s="131">
        <f t="shared" si="2"/>
      </c>
      <c r="O17" s="85"/>
      <c r="Q17" s="95" t="s">
        <v>34</v>
      </c>
      <c r="R17" s="97">
        <f>COUNTIF(Ethnicity,"Any other white background")</f>
        <v>0</v>
      </c>
    </row>
    <row r="18" spans="2:18" s="42" customFormat="1" ht="30" customHeight="1" thickBot="1">
      <c r="B18" s="87">
        <v>11</v>
      </c>
      <c r="C18" s="85"/>
      <c r="D18" s="85"/>
      <c r="E18" s="85"/>
      <c r="F18" s="86"/>
      <c r="G18" s="86"/>
      <c r="H18" s="86"/>
      <c r="I18" s="85"/>
      <c r="J18" s="86"/>
      <c r="K18" s="85"/>
      <c r="L18" s="131">
        <f t="shared" si="0"/>
      </c>
      <c r="M18" s="131">
        <f t="shared" si="1"/>
      </c>
      <c r="N18" s="131">
        <f t="shared" si="2"/>
      </c>
      <c r="O18" s="85"/>
      <c r="Q18" s="95" t="s">
        <v>30</v>
      </c>
      <c r="R18" s="97">
        <f>COUNTIF(Ethnicity,"Mixed: White and black Caribbean")</f>
        <v>0</v>
      </c>
    </row>
    <row r="19" spans="2:18" s="42" customFormat="1" ht="30" customHeight="1" thickBot="1">
      <c r="B19" s="87">
        <v>12</v>
      </c>
      <c r="C19" s="85"/>
      <c r="D19" s="85"/>
      <c r="E19" s="85"/>
      <c r="F19" s="85"/>
      <c r="G19" s="85"/>
      <c r="H19" s="85"/>
      <c r="I19" s="85"/>
      <c r="J19" s="85"/>
      <c r="K19" s="85"/>
      <c r="L19" s="131">
        <f t="shared" si="0"/>
      </c>
      <c r="M19" s="131">
        <f t="shared" si="1"/>
      </c>
      <c r="N19" s="131">
        <f t="shared" si="2"/>
      </c>
      <c r="O19" s="85"/>
      <c r="Q19" s="95" t="s">
        <v>31</v>
      </c>
      <c r="R19" s="97">
        <f>COUNTIF(Ethnicity,"Mixed: White and black African")</f>
        <v>0</v>
      </c>
    </row>
    <row r="20" spans="2:18" s="42" customFormat="1" ht="30" customHeight="1" thickBot="1">
      <c r="B20" s="87">
        <v>13</v>
      </c>
      <c r="C20" s="85"/>
      <c r="D20" s="85"/>
      <c r="E20" s="85"/>
      <c r="F20" s="85"/>
      <c r="G20" s="85"/>
      <c r="H20" s="85"/>
      <c r="I20" s="85"/>
      <c r="J20" s="85"/>
      <c r="K20" s="85"/>
      <c r="L20" s="131">
        <f t="shared" si="0"/>
      </c>
      <c r="M20" s="131">
        <f t="shared" si="1"/>
      </c>
      <c r="N20" s="131">
        <f t="shared" si="2"/>
      </c>
      <c r="O20" s="85"/>
      <c r="Q20" s="95" t="s">
        <v>24</v>
      </c>
      <c r="R20" s="97">
        <f>COUNTIF(Ethnicity,"Mixed: White and Asian")</f>
        <v>0</v>
      </c>
    </row>
    <row r="21" spans="2:18" s="42" customFormat="1" ht="30" customHeight="1" thickBot="1">
      <c r="B21" s="87">
        <v>14</v>
      </c>
      <c r="C21" s="85"/>
      <c r="D21" s="85"/>
      <c r="E21" s="85"/>
      <c r="F21" s="85"/>
      <c r="G21" s="85"/>
      <c r="H21" s="85"/>
      <c r="I21" s="85"/>
      <c r="J21" s="85"/>
      <c r="K21" s="85"/>
      <c r="L21" s="131">
        <f t="shared" si="0"/>
      </c>
      <c r="M21" s="131">
        <f t="shared" si="1"/>
      </c>
      <c r="N21" s="131">
        <f t="shared" si="2"/>
      </c>
      <c r="O21" s="85"/>
      <c r="Q21" s="95" t="s">
        <v>35</v>
      </c>
      <c r="R21" s="97">
        <f>COUNTIF(Ethnicity,"Any other mixed background")</f>
        <v>0</v>
      </c>
    </row>
    <row r="22" spans="2:18" s="42" customFormat="1" ht="30" customHeight="1" thickBot="1">
      <c r="B22" s="87">
        <v>15</v>
      </c>
      <c r="C22" s="85"/>
      <c r="D22" s="85"/>
      <c r="E22" s="85"/>
      <c r="F22" s="85"/>
      <c r="G22" s="85"/>
      <c r="H22" s="85"/>
      <c r="I22" s="85"/>
      <c r="J22" s="85"/>
      <c r="K22" s="85"/>
      <c r="L22" s="131">
        <f t="shared" si="0"/>
      </c>
      <c r="M22" s="131">
        <f t="shared" si="1"/>
      </c>
      <c r="N22" s="131">
        <f t="shared" si="2"/>
      </c>
      <c r="O22" s="85"/>
      <c r="Q22" s="95" t="s">
        <v>25</v>
      </c>
      <c r="R22" s="97">
        <f>COUNTIF(Ethnicity,"Asian or Asian British: Indian")</f>
        <v>0</v>
      </c>
    </row>
    <row r="23" spans="2:18" s="42" customFormat="1" ht="30" customHeight="1" thickBot="1">
      <c r="B23" s="87">
        <v>16</v>
      </c>
      <c r="C23" s="85"/>
      <c r="D23" s="85"/>
      <c r="E23" s="85"/>
      <c r="F23" s="85"/>
      <c r="G23" s="85"/>
      <c r="H23" s="85"/>
      <c r="I23" s="85"/>
      <c r="J23" s="85"/>
      <c r="K23" s="85"/>
      <c r="L23" s="131">
        <f t="shared" si="0"/>
      </c>
      <c r="M23" s="131">
        <f t="shared" si="1"/>
      </c>
      <c r="N23" s="131">
        <f t="shared" si="2"/>
      </c>
      <c r="O23" s="85"/>
      <c r="Q23" s="95" t="s">
        <v>26</v>
      </c>
      <c r="R23" s="97">
        <f>COUNTIF(Ethnicity,"Asian or Asian British: Pakistani")</f>
        <v>0</v>
      </c>
    </row>
    <row r="24" spans="2:18" s="42" customFormat="1" ht="30" customHeight="1" thickBot="1">
      <c r="B24" s="87">
        <v>17</v>
      </c>
      <c r="C24" s="85"/>
      <c r="D24" s="85"/>
      <c r="E24" s="85"/>
      <c r="F24" s="85"/>
      <c r="G24" s="85"/>
      <c r="H24" s="85"/>
      <c r="I24" s="85"/>
      <c r="J24" s="85"/>
      <c r="K24" s="85"/>
      <c r="L24" s="131">
        <f t="shared" si="0"/>
      </c>
      <c r="M24" s="131">
        <f t="shared" si="1"/>
      </c>
      <c r="N24" s="131">
        <f t="shared" si="2"/>
      </c>
      <c r="O24" s="85"/>
      <c r="Q24" s="95" t="s">
        <v>27</v>
      </c>
      <c r="R24" s="97">
        <f>COUNTIF(Ethnicity,"Asian or Asian British: Bangladeshi")</f>
        <v>0</v>
      </c>
    </row>
    <row r="25" spans="2:18" s="42" customFormat="1" ht="30" customHeight="1" thickBot="1">
      <c r="B25" s="87">
        <v>18</v>
      </c>
      <c r="C25" s="85"/>
      <c r="D25" s="85"/>
      <c r="E25" s="85"/>
      <c r="F25" s="85"/>
      <c r="G25" s="85"/>
      <c r="H25" s="85"/>
      <c r="I25" s="85"/>
      <c r="J25" s="85"/>
      <c r="K25" s="85"/>
      <c r="L25" s="131">
        <f t="shared" si="0"/>
      </c>
      <c r="M25" s="131">
        <f t="shared" si="1"/>
      </c>
      <c r="N25" s="131">
        <f t="shared" si="2"/>
      </c>
      <c r="O25" s="85"/>
      <c r="Q25" s="95" t="s">
        <v>36</v>
      </c>
      <c r="R25" s="97">
        <f>COUNTIF(Ethnicity,"Any other Asian background")</f>
        <v>0</v>
      </c>
    </row>
    <row r="26" spans="2:18" s="42" customFormat="1" ht="30" customHeight="1" thickBot="1">
      <c r="B26" s="87">
        <v>19</v>
      </c>
      <c r="C26" s="85"/>
      <c r="D26" s="85"/>
      <c r="E26" s="85"/>
      <c r="F26" s="85"/>
      <c r="G26" s="85"/>
      <c r="H26" s="85"/>
      <c r="I26" s="85"/>
      <c r="J26" s="85"/>
      <c r="K26" s="85"/>
      <c r="L26" s="131">
        <f t="shared" si="0"/>
      </c>
      <c r="M26" s="131">
        <f t="shared" si="1"/>
      </c>
      <c r="N26" s="131">
        <f t="shared" si="2"/>
      </c>
      <c r="O26" s="85"/>
      <c r="Q26" s="95" t="s">
        <v>32</v>
      </c>
      <c r="R26" s="97">
        <f>COUNTIF(Ethnicity,"Black or black British: Caribbean")</f>
        <v>0</v>
      </c>
    </row>
    <row r="27" spans="2:18" s="42" customFormat="1" ht="30" customHeight="1" thickBot="1">
      <c r="B27" s="87">
        <v>20</v>
      </c>
      <c r="C27" s="85"/>
      <c r="D27" s="85"/>
      <c r="E27" s="85"/>
      <c r="F27" s="85"/>
      <c r="G27" s="85"/>
      <c r="H27" s="85"/>
      <c r="I27" s="85"/>
      <c r="J27" s="85"/>
      <c r="K27" s="85"/>
      <c r="L27" s="131">
        <f t="shared" si="0"/>
      </c>
      <c r="M27" s="131">
        <f t="shared" si="1"/>
      </c>
      <c r="N27" s="131">
        <f t="shared" si="2"/>
      </c>
      <c r="O27" s="85"/>
      <c r="Q27" s="95" t="s">
        <v>33</v>
      </c>
      <c r="R27" s="97">
        <f>COUNTIF(Ethnicity,"Black or black British: African")</f>
        <v>0</v>
      </c>
    </row>
    <row r="28" spans="2:18" s="42" customFormat="1" ht="30" customHeight="1" thickBot="1">
      <c r="B28" s="87">
        <v>21</v>
      </c>
      <c r="C28" s="85"/>
      <c r="D28" s="85"/>
      <c r="E28" s="85"/>
      <c r="F28" s="85"/>
      <c r="G28" s="85"/>
      <c r="H28" s="85"/>
      <c r="I28" s="85"/>
      <c r="J28" s="85"/>
      <c r="K28" s="85"/>
      <c r="L28" s="131">
        <f t="shared" si="0"/>
      </c>
      <c r="M28" s="131">
        <f t="shared" si="1"/>
      </c>
      <c r="N28" s="131">
        <f t="shared" si="2"/>
      </c>
      <c r="O28" s="85"/>
      <c r="Q28" s="95" t="s">
        <v>37</v>
      </c>
      <c r="R28" s="97">
        <f>COUNTIF(Ethnicity,"Any other black background")</f>
        <v>0</v>
      </c>
    </row>
    <row r="29" spans="2:18" s="42" customFormat="1" ht="30" customHeight="1" thickBot="1">
      <c r="B29" s="87">
        <v>22</v>
      </c>
      <c r="C29" s="85"/>
      <c r="D29" s="85"/>
      <c r="E29" s="85"/>
      <c r="F29" s="85"/>
      <c r="G29" s="85"/>
      <c r="H29" s="85"/>
      <c r="I29" s="85"/>
      <c r="J29" s="85"/>
      <c r="K29" s="85"/>
      <c r="L29" s="131">
        <f t="shared" si="0"/>
      </c>
      <c r="M29" s="131">
        <f t="shared" si="1"/>
      </c>
      <c r="N29" s="131">
        <f t="shared" si="2"/>
      </c>
      <c r="O29" s="85"/>
      <c r="Q29" s="95" t="s">
        <v>28</v>
      </c>
      <c r="R29" s="97">
        <f>COUNTIF(Ethnicity,"Chinese")</f>
        <v>0</v>
      </c>
    </row>
    <row r="30" spans="2:18" s="42" customFormat="1" ht="30" customHeight="1" thickBot="1">
      <c r="B30" s="87">
        <v>23</v>
      </c>
      <c r="C30" s="85"/>
      <c r="D30" s="85"/>
      <c r="E30" s="85"/>
      <c r="F30" s="85"/>
      <c r="G30" s="85"/>
      <c r="H30" s="85"/>
      <c r="I30" s="85"/>
      <c r="J30" s="85"/>
      <c r="K30" s="85"/>
      <c r="L30" s="131">
        <f t="shared" si="0"/>
      </c>
      <c r="M30" s="131">
        <f t="shared" si="1"/>
      </c>
      <c r="N30" s="131">
        <f t="shared" si="2"/>
      </c>
      <c r="O30" s="85"/>
      <c r="Q30" s="95" t="s">
        <v>38</v>
      </c>
      <c r="R30" s="97">
        <f>COUNTIF(Ethnicity,"Any other ethnic group")</f>
        <v>0</v>
      </c>
    </row>
    <row r="31" spans="2:18" s="42" customFormat="1" ht="30" customHeight="1" thickBot="1">
      <c r="B31" s="87">
        <v>24</v>
      </c>
      <c r="C31" s="85"/>
      <c r="D31" s="85"/>
      <c r="E31" s="85"/>
      <c r="F31" s="85"/>
      <c r="G31" s="85"/>
      <c r="H31" s="85"/>
      <c r="I31" s="85"/>
      <c r="J31" s="85"/>
      <c r="K31" s="85"/>
      <c r="L31" s="131">
        <f t="shared" si="0"/>
      </c>
      <c r="M31" s="131">
        <f t="shared" si="1"/>
      </c>
      <c r="N31" s="131">
        <f t="shared" si="2"/>
      </c>
      <c r="O31" s="85"/>
      <c r="Q31" s="95" t="s">
        <v>29</v>
      </c>
      <c r="R31" s="97">
        <f>COUNTIF(Ethnicity,"Not stated")</f>
        <v>0</v>
      </c>
    </row>
    <row r="32" spans="2:15" s="42" customFormat="1" ht="30" customHeight="1" thickBot="1">
      <c r="B32" s="87">
        <v>25</v>
      </c>
      <c r="C32" s="85"/>
      <c r="D32" s="85"/>
      <c r="E32" s="85"/>
      <c r="F32" s="85"/>
      <c r="G32" s="85"/>
      <c r="H32" s="85"/>
      <c r="I32" s="85"/>
      <c r="J32" s="85"/>
      <c r="K32" s="85"/>
      <c r="L32" s="131">
        <f t="shared" si="0"/>
      </c>
      <c r="M32" s="131">
        <f t="shared" si="1"/>
      </c>
      <c r="N32" s="131">
        <f t="shared" si="2"/>
      </c>
      <c r="O32" s="85"/>
    </row>
    <row r="33" spans="2:15" s="42" customFormat="1" ht="30" customHeight="1" thickBot="1">
      <c r="B33" s="87">
        <v>26</v>
      </c>
      <c r="C33" s="85"/>
      <c r="D33" s="85"/>
      <c r="E33" s="85"/>
      <c r="F33" s="85"/>
      <c r="G33" s="85"/>
      <c r="H33" s="85"/>
      <c r="I33" s="85"/>
      <c r="J33" s="85"/>
      <c r="K33" s="85"/>
      <c r="L33" s="131">
        <f t="shared" si="0"/>
      </c>
      <c r="M33" s="131">
        <f t="shared" si="1"/>
      </c>
      <c r="N33" s="131">
        <f t="shared" si="2"/>
      </c>
      <c r="O33" s="85"/>
    </row>
    <row r="34" spans="2:15" s="42" customFormat="1" ht="30" customHeight="1" thickBot="1">
      <c r="B34" s="87">
        <v>27</v>
      </c>
      <c r="C34" s="85"/>
      <c r="D34" s="85"/>
      <c r="E34" s="85"/>
      <c r="F34" s="85"/>
      <c r="G34" s="85"/>
      <c r="H34" s="85"/>
      <c r="I34" s="85"/>
      <c r="J34" s="85"/>
      <c r="K34" s="85"/>
      <c r="L34" s="131">
        <f t="shared" si="0"/>
      </c>
      <c r="M34" s="131">
        <f t="shared" si="1"/>
      </c>
      <c r="N34" s="131">
        <f t="shared" si="2"/>
      </c>
      <c r="O34" s="85"/>
    </row>
    <row r="35" spans="2:15" s="42" customFormat="1" ht="30" customHeight="1" thickBot="1">
      <c r="B35" s="87">
        <v>28</v>
      </c>
      <c r="C35" s="85"/>
      <c r="D35" s="85"/>
      <c r="E35" s="85"/>
      <c r="F35" s="85"/>
      <c r="G35" s="85"/>
      <c r="H35" s="85"/>
      <c r="I35" s="85"/>
      <c r="J35" s="85"/>
      <c r="K35" s="85"/>
      <c r="L35" s="131">
        <f t="shared" si="0"/>
      </c>
      <c r="M35" s="131">
        <f t="shared" si="1"/>
      </c>
      <c r="N35" s="131">
        <f t="shared" si="2"/>
      </c>
      <c r="O35" s="85"/>
    </row>
    <row r="36" spans="2:15" s="42" customFormat="1" ht="30" customHeight="1" thickBot="1">
      <c r="B36" s="87">
        <v>29</v>
      </c>
      <c r="C36" s="85"/>
      <c r="D36" s="85"/>
      <c r="E36" s="85"/>
      <c r="F36" s="85"/>
      <c r="G36" s="85"/>
      <c r="H36" s="85"/>
      <c r="I36" s="85"/>
      <c r="J36" s="85"/>
      <c r="K36" s="85"/>
      <c r="L36" s="131">
        <f t="shared" si="0"/>
      </c>
      <c r="M36" s="131">
        <f t="shared" si="1"/>
      </c>
      <c r="N36" s="131">
        <f t="shared" si="2"/>
      </c>
      <c r="O36" s="85"/>
    </row>
    <row r="37" spans="2:15" s="42" customFormat="1" ht="30" customHeight="1" thickBot="1">
      <c r="B37" s="87">
        <v>30</v>
      </c>
      <c r="C37" s="85"/>
      <c r="D37" s="85"/>
      <c r="E37" s="85"/>
      <c r="F37" s="85"/>
      <c r="G37" s="85"/>
      <c r="H37" s="85"/>
      <c r="I37" s="85"/>
      <c r="J37" s="85"/>
      <c r="K37" s="85"/>
      <c r="L37" s="131">
        <f t="shared" si="0"/>
      </c>
      <c r="M37" s="131">
        <f t="shared" si="1"/>
      </c>
      <c r="N37" s="131">
        <f t="shared" si="2"/>
      </c>
      <c r="O37" s="85"/>
    </row>
    <row r="38" spans="2:15" s="42" customFormat="1" ht="30" customHeight="1" thickBot="1">
      <c r="B38" s="88">
        <v>31</v>
      </c>
      <c r="C38" s="85"/>
      <c r="D38" s="85"/>
      <c r="E38" s="85"/>
      <c r="F38" s="85"/>
      <c r="G38" s="85"/>
      <c r="H38" s="85"/>
      <c r="I38" s="85"/>
      <c r="J38" s="85"/>
      <c r="K38" s="85"/>
      <c r="L38" s="131">
        <f t="shared" si="0"/>
      </c>
      <c r="M38" s="131">
        <f t="shared" si="1"/>
      </c>
      <c r="N38" s="131">
        <f t="shared" si="2"/>
      </c>
      <c r="O38" s="85"/>
    </row>
    <row r="39" spans="2:15" s="42" customFormat="1" ht="30" customHeight="1" thickBot="1">
      <c r="B39" s="87">
        <v>32</v>
      </c>
      <c r="C39" s="85"/>
      <c r="D39" s="85"/>
      <c r="E39" s="85"/>
      <c r="F39" s="85"/>
      <c r="G39" s="85"/>
      <c r="H39" s="85"/>
      <c r="I39" s="85"/>
      <c r="J39" s="85"/>
      <c r="K39" s="85"/>
      <c r="L39" s="131">
        <f t="shared" si="0"/>
      </c>
      <c r="M39" s="131">
        <f t="shared" si="1"/>
      </c>
      <c r="N39" s="131">
        <f t="shared" si="2"/>
      </c>
      <c r="O39" s="85"/>
    </row>
    <row r="40" spans="2:15" s="42" customFormat="1" ht="30" customHeight="1" thickBot="1">
      <c r="B40" s="87">
        <v>33</v>
      </c>
      <c r="C40" s="85"/>
      <c r="D40" s="85"/>
      <c r="E40" s="85"/>
      <c r="F40" s="85"/>
      <c r="G40" s="85"/>
      <c r="H40" s="85"/>
      <c r="I40" s="85"/>
      <c r="J40" s="85"/>
      <c r="K40" s="85"/>
      <c r="L40" s="131">
        <f t="shared" si="0"/>
      </c>
      <c r="M40" s="131">
        <f t="shared" si="1"/>
      </c>
      <c r="N40" s="131">
        <f t="shared" si="2"/>
      </c>
      <c r="O40" s="85"/>
    </row>
    <row r="41" spans="2:15" s="42" customFormat="1" ht="30" customHeight="1" thickBot="1">
      <c r="B41" s="87">
        <v>34</v>
      </c>
      <c r="C41" s="85"/>
      <c r="D41" s="85"/>
      <c r="E41" s="85"/>
      <c r="F41" s="85"/>
      <c r="G41" s="85"/>
      <c r="H41" s="85"/>
      <c r="I41" s="85"/>
      <c r="J41" s="85"/>
      <c r="K41" s="85"/>
      <c r="L41" s="131">
        <f t="shared" si="0"/>
      </c>
      <c r="M41" s="131">
        <f t="shared" si="1"/>
      </c>
      <c r="N41" s="131">
        <f t="shared" si="2"/>
      </c>
      <c r="O41" s="85"/>
    </row>
    <row r="42" spans="2:15" s="42" customFormat="1" ht="30" customHeight="1" thickBot="1">
      <c r="B42" s="87">
        <v>35</v>
      </c>
      <c r="C42" s="85"/>
      <c r="D42" s="85"/>
      <c r="E42" s="85"/>
      <c r="F42" s="85"/>
      <c r="G42" s="85"/>
      <c r="H42" s="85"/>
      <c r="I42" s="85"/>
      <c r="J42" s="85"/>
      <c r="K42" s="85"/>
      <c r="L42" s="131">
        <f t="shared" si="0"/>
      </c>
      <c r="M42" s="131">
        <f t="shared" si="1"/>
      </c>
      <c r="N42" s="131">
        <f t="shared" si="2"/>
      </c>
      <c r="O42" s="85"/>
    </row>
    <row r="43" spans="2:15" s="42" customFormat="1" ht="30" customHeight="1" thickBot="1">
      <c r="B43" s="87">
        <v>36</v>
      </c>
      <c r="C43" s="85"/>
      <c r="D43" s="85"/>
      <c r="E43" s="85"/>
      <c r="F43" s="85"/>
      <c r="G43" s="85"/>
      <c r="H43" s="85"/>
      <c r="I43" s="85"/>
      <c r="J43" s="85"/>
      <c r="K43" s="85"/>
      <c r="L43" s="131">
        <f t="shared" si="0"/>
      </c>
      <c r="M43" s="131">
        <f t="shared" si="1"/>
      </c>
      <c r="N43" s="131">
        <f t="shared" si="2"/>
      </c>
      <c r="O43" s="85"/>
    </row>
    <row r="44" spans="2:15" s="42" customFormat="1" ht="30" customHeight="1" thickBot="1">
      <c r="B44" s="87">
        <v>37</v>
      </c>
      <c r="C44" s="85"/>
      <c r="D44" s="85"/>
      <c r="E44" s="85"/>
      <c r="F44" s="85"/>
      <c r="G44" s="85"/>
      <c r="H44" s="85"/>
      <c r="I44" s="85"/>
      <c r="J44" s="85"/>
      <c r="K44" s="85"/>
      <c r="L44" s="131">
        <f t="shared" si="0"/>
      </c>
      <c r="M44" s="131">
        <f t="shared" si="1"/>
      </c>
      <c r="N44" s="131">
        <f t="shared" si="2"/>
      </c>
      <c r="O44" s="85"/>
    </row>
    <row r="45" spans="2:15" s="42" customFormat="1" ht="30" customHeight="1" thickBot="1">
      <c r="B45" s="87">
        <v>38</v>
      </c>
      <c r="C45" s="85"/>
      <c r="D45" s="85"/>
      <c r="E45" s="85"/>
      <c r="F45" s="85"/>
      <c r="G45" s="85"/>
      <c r="H45" s="85"/>
      <c r="I45" s="85"/>
      <c r="J45" s="85"/>
      <c r="K45" s="85"/>
      <c r="L45" s="131">
        <f t="shared" si="0"/>
      </c>
      <c r="M45" s="131">
        <f t="shared" si="1"/>
      </c>
      <c r="N45" s="131">
        <f t="shared" si="2"/>
      </c>
      <c r="O45" s="85"/>
    </row>
    <row r="46" spans="2:15" s="42" customFormat="1" ht="30" customHeight="1" thickBot="1">
      <c r="B46" s="87">
        <v>39</v>
      </c>
      <c r="C46" s="85"/>
      <c r="D46" s="85"/>
      <c r="E46" s="85"/>
      <c r="F46" s="85"/>
      <c r="G46" s="85"/>
      <c r="H46" s="85"/>
      <c r="I46" s="85"/>
      <c r="J46" s="85"/>
      <c r="K46" s="85"/>
      <c r="L46" s="131">
        <f t="shared" si="0"/>
      </c>
      <c r="M46" s="131">
        <f t="shared" si="1"/>
      </c>
      <c r="N46" s="131">
        <f t="shared" si="2"/>
      </c>
      <c r="O46" s="85"/>
    </row>
    <row r="47" spans="2:15" s="42" customFormat="1" ht="30" customHeight="1" thickBot="1">
      <c r="B47" s="87">
        <v>40</v>
      </c>
      <c r="C47" s="85"/>
      <c r="D47" s="85"/>
      <c r="E47" s="85"/>
      <c r="F47" s="85"/>
      <c r="G47" s="85"/>
      <c r="H47" s="85"/>
      <c r="I47" s="85"/>
      <c r="J47" s="85"/>
      <c r="K47" s="85"/>
      <c r="L47" s="131">
        <f t="shared" si="0"/>
      </c>
      <c r="M47" s="131">
        <f t="shared" si="1"/>
      </c>
      <c r="N47" s="131">
        <f t="shared" si="2"/>
      </c>
      <c r="O47" s="85"/>
    </row>
    <row r="48" spans="2:15" s="42" customFormat="1" ht="30" customHeight="1" thickBot="1">
      <c r="B48" s="87" t="s">
        <v>115</v>
      </c>
      <c r="C48" s="85"/>
      <c r="D48" s="85"/>
      <c r="E48" s="85"/>
      <c r="F48" s="85"/>
      <c r="G48" s="85"/>
      <c r="H48" s="85"/>
      <c r="I48" s="85"/>
      <c r="J48" s="85"/>
      <c r="K48" s="85"/>
      <c r="L48" s="131">
        <f t="shared" si="0"/>
      </c>
      <c r="M48" s="131">
        <f t="shared" si="1"/>
      </c>
      <c r="N48" s="131">
        <f t="shared" si="2"/>
      </c>
      <c r="O48" s="85"/>
    </row>
    <row r="49" spans="2:15" s="42" customFormat="1" ht="13.5" thickBot="1">
      <c r="B49" s="3" t="s">
        <v>5</v>
      </c>
      <c r="C49" s="46"/>
      <c r="D49" s="47"/>
      <c r="E49" s="48"/>
      <c r="F49" s="89">
        <f>COUNTIF(F8:F48,"Yes")</f>
        <v>0</v>
      </c>
      <c r="G49" s="89">
        <f aca="true" t="shared" si="3" ref="G49:O49">COUNTIF(G8:G48,"Yes")</f>
        <v>0</v>
      </c>
      <c r="H49" s="89">
        <f t="shared" si="3"/>
        <v>0</v>
      </c>
      <c r="I49" s="89">
        <f t="shared" si="3"/>
        <v>0</v>
      </c>
      <c r="J49" s="89">
        <f t="shared" si="3"/>
        <v>0</v>
      </c>
      <c r="K49" s="89">
        <f t="shared" si="3"/>
        <v>0</v>
      </c>
      <c r="L49" s="89">
        <f t="shared" si="3"/>
        <v>0</v>
      </c>
      <c r="M49" s="89">
        <f t="shared" si="3"/>
        <v>0</v>
      </c>
      <c r="N49" s="89">
        <f t="shared" si="3"/>
        <v>0</v>
      </c>
      <c r="O49" s="89">
        <f t="shared" si="3"/>
        <v>0</v>
      </c>
    </row>
    <row r="50" spans="2:15" s="42" customFormat="1" ht="13.5" thickBot="1">
      <c r="B50" s="3" t="s">
        <v>6</v>
      </c>
      <c r="C50" s="49"/>
      <c r="D50" s="40"/>
      <c r="E50" s="50"/>
      <c r="F50" s="89">
        <f>COUNTIF(F8:F48,"No")</f>
        <v>0</v>
      </c>
      <c r="G50" s="89">
        <f aca="true" t="shared" si="4" ref="G50:O50">COUNTIF(G8:G48,"No")</f>
        <v>0</v>
      </c>
      <c r="H50" s="89">
        <f t="shared" si="4"/>
        <v>0</v>
      </c>
      <c r="I50" s="89">
        <f t="shared" si="4"/>
        <v>0</v>
      </c>
      <c r="J50" s="89">
        <f t="shared" si="4"/>
        <v>0</v>
      </c>
      <c r="K50" s="89">
        <f t="shared" si="4"/>
        <v>0</v>
      </c>
      <c r="L50" s="89">
        <f t="shared" si="4"/>
        <v>0</v>
      </c>
      <c r="M50" s="89">
        <f t="shared" si="4"/>
        <v>0</v>
      </c>
      <c r="N50" s="89">
        <f t="shared" si="4"/>
        <v>0</v>
      </c>
      <c r="O50" s="89">
        <f t="shared" si="4"/>
        <v>0</v>
      </c>
    </row>
    <row r="51" spans="2:15" s="42" customFormat="1" ht="13.5" thickBot="1">
      <c r="B51" s="3" t="s">
        <v>7</v>
      </c>
      <c r="C51" s="49"/>
      <c r="D51" s="40"/>
      <c r="E51" s="50"/>
      <c r="F51" s="89">
        <f>SUM(F49:F50)</f>
        <v>0</v>
      </c>
      <c r="G51" s="89">
        <f aca="true" t="shared" si="5" ref="G51:O51">SUM(G49:G50)</f>
        <v>0</v>
      </c>
      <c r="H51" s="89">
        <f t="shared" si="5"/>
        <v>0</v>
      </c>
      <c r="I51" s="89">
        <f t="shared" si="5"/>
        <v>0</v>
      </c>
      <c r="J51" s="89">
        <f t="shared" si="5"/>
        <v>0</v>
      </c>
      <c r="K51" s="89">
        <f t="shared" si="5"/>
        <v>0</v>
      </c>
      <c r="L51" s="89">
        <f t="shared" si="5"/>
        <v>0</v>
      </c>
      <c r="M51" s="89">
        <f t="shared" si="5"/>
        <v>0</v>
      </c>
      <c r="N51" s="89">
        <f t="shared" si="5"/>
        <v>0</v>
      </c>
      <c r="O51" s="89">
        <f t="shared" si="5"/>
        <v>0</v>
      </c>
    </row>
    <row r="52" spans="2:15" s="54" customFormat="1" ht="13.5" thickBot="1">
      <c r="B52" s="5" t="s">
        <v>8</v>
      </c>
      <c r="C52" s="51"/>
      <c r="D52" s="52"/>
      <c r="E52" s="53"/>
      <c r="F52" s="90" t="str">
        <f>IF(ISERROR(F49/F51),"%",F49/F51)</f>
        <v>%</v>
      </c>
      <c r="G52" s="90" t="str">
        <f aca="true" t="shared" si="6" ref="G52:O52">IF(ISERROR(G49/G51),"%",G49/G51)</f>
        <v>%</v>
      </c>
      <c r="H52" s="90" t="str">
        <f t="shared" si="6"/>
        <v>%</v>
      </c>
      <c r="I52" s="90" t="str">
        <f t="shared" si="6"/>
        <v>%</v>
      </c>
      <c r="J52" s="90" t="str">
        <f t="shared" si="6"/>
        <v>%</v>
      </c>
      <c r="K52" s="90" t="str">
        <f t="shared" si="6"/>
        <v>%</v>
      </c>
      <c r="L52" s="90" t="str">
        <f t="shared" si="6"/>
        <v>%</v>
      </c>
      <c r="M52" s="90" t="str">
        <f t="shared" si="6"/>
        <v>%</v>
      </c>
      <c r="N52" s="90" t="str">
        <f t="shared" si="6"/>
        <v>%</v>
      </c>
      <c r="O52" s="90" t="str">
        <f t="shared" si="6"/>
        <v>%</v>
      </c>
    </row>
    <row r="53" spans="3:15" s="42" customFormat="1" ht="12.75">
      <c r="C53" s="55"/>
      <c r="F53" s="91"/>
      <c r="G53" s="91"/>
      <c r="H53" s="91"/>
      <c r="I53" s="91"/>
      <c r="J53" s="91"/>
      <c r="K53" s="91"/>
      <c r="L53" s="91"/>
      <c r="M53" s="91"/>
      <c r="N53" s="91"/>
      <c r="O53" s="91"/>
    </row>
    <row r="54" spans="3:15" s="42" customFormat="1" ht="13.5" thickBot="1">
      <c r="C54" s="55"/>
      <c r="F54" s="91"/>
      <c r="G54" s="91"/>
      <c r="H54" s="91"/>
      <c r="I54" s="91"/>
      <c r="J54" s="91"/>
      <c r="K54" s="91"/>
      <c r="L54" s="91"/>
      <c r="M54" s="91"/>
      <c r="N54" s="91"/>
      <c r="O54" s="91"/>
    </row>
    <row r="55" spans="2:15" s="42" customFormat="1" ht="13.5" thickBot="1">
      <c r="B55" s="3" t="s">
        <v>18</v>
      </c>
      <c r="C55" s="55"/>
      <c r="F55" s="89">
        <f>COUNTIF(F8:F48,"NA")</f>
        <v>0</v>
      </c>
      <c r="G55" s="89">
        <f aca="true" t="shared" si="7" ref="G55:O55">COUNTIF(G8:G48,"NA")</f>
        <v>0</v>
      </c>
      <c r="H55" s="89">
        <f t="shared" si="7"/>
        <v>0</v>
      </c>
      <c r="I55" s="89">
        <f t="shared" si="7"/>
        <v>0</v>
      </c>
      <c r="J55" s="89">
        <f t="shared" si="7"/>
        <v>0</v>
      </c>
      <c r="K55" s="89">
        <f t="shared" si="7"/>
        <v>0</v>
      </c>
      <c r="L55" s="89">
        <f t="shared" si="7"/>
        <v>0</v>
      </c>
      <c r="M55" s="89">
        <f t="shared" si="7"/>
        <v>0</v>
      </c>
      <c r="N55" s="89">
        <f t="shared" si="7"/>
        <v>0</v>
      </c>
      <c r="O55" s="89">
        <f t="shared" si="7"/>
        <v>0</v>
      </c>
    </row>
    <row r="56" spans="2:15" s="42" customFormat="1" ht="13.5" thickBot="1">
      <c r="B56" s="3" t="s">
        <v>21</v>
      </c>
      <c r="C56" s="55"/>
      <c r="F56" s="89">
        <f>COUNTIF(F8:F48,"*Exception*")</f>
        <v>0</v>
      </c>
      <c r="G56" s="89">
        <f aca="true" t="shared" si="8" ref="G56:O56">COUNTIF(G8:G48,"*Exception*")</f>
        <v>0</v>
      </c>
      <c r="H56" s="89">
        <f t="shared" si="8"/>
        <v>0</v>
      </c>
      <c r="I56" s="89">
        <f t="shared" si="8"/>
        <v>0</v>
      </c>
      <c r="J56" s="89">
        <f t="shared" si="8"/>
        <v>0</v>
      </c>
      <c r="K56" s="89">
        <f t="shared" si="8"/>
        <v>0</v>
      </c>
      <c r="L56" s="89">
        <f t="shared" si="8"/>
        <v>0</v>
      </c>
      <c r="M56" s="89">
        <f t="shared" si="8"/>
        <v>0</v>
      </c>
      <c r="N56" s="89">
        <f t="shared" si="8"/>
        <v>0</v>
      </c>
      <c r="O56" s="89">
        <f t="shared" si="8"/>
        <v>0</v>
      </c>
    </row>
    <row r="59" spans="2:5" ht="15">
      <c r="B59" s="194" t="s">
        <v>85</v>
      </c>
      <c r="C59" s="169"/>
      <c r="D59" s="169"/>
      <c r="E59" s="169"/>
    </row>
    <row r="60" spans="2:5" ht="15">
      <c r="B60" s="186" t="s">
        <v>173</v>
      </c>
      <c r="C60" s="187"/>
      <c r="D60" s="187"/>
      <c r="E60" s="187"/>
    </row>
    <row r="61" spans="2:5" ht="15">
      <c r="B61" s="195" t="s">
        <v>174</v>
      </c>
      <c r="C61" s="187"/>
      <c r="D61" s="187"/>
      <c r="E61" s="187"/>
    </row>
    <row r="62" spans="2:5" ht="15">
      <c r="B62" s="195"/>
      <c r="C62" s="187"/>
      <c r="D62" s="187"/>
      <c r="E62" s="187"/>
    </row>
    <row r="63" spans="2:5" ht="15">
      <c r="B63" s="195"/>
      <c r="C63" s="187"/>
      <c r="D63" s="187"/>
      <c r="E63" s="187"/>
    </row>
    <row r="64" spans="2:5" ht="15">
      <c r="B64" s="186"/>
      <c r="C64" s="187"/>
      <c r="D64" s="187"/>
      <c r="E64" s="187"/>
    </row>
    <row r="65" spans="2:5" ht="15">
      <c r="B65" s="186"/>
      <c r="C65" s="187"/>
      <c r="D65" s="187"/>
      <c r="E65" s="187"/>
    </row>
    <row r="66" spans="2:5" ht="15">
      <c r="B66" s="186"/>
      <c r="C66" s="187"/>
      <c r="D66" s="187"/>
      <c r="E66" s="187"/>
    </row>
    <row r="67" spans="2:5" ht="15">
      <c r="B67" s="186"/>
      <c r="C67" s="187"/>
      <c r="D67" s="187"/>
      <c r="E67" s="187"/>
    </row>
    <row r="81" ht="14.25" hidden="1">
      <c r="B81" s="42" t="s">
        <v>22</v>
      </c>
    </row>
    <row r="82" s="13" customFormat="1" ht="14.25" hidden="1">
      <c r="B82" s="42" t="s">
        <v>23</v>
      </c>
    </row>
    <row r="83" s="13" customFormat="1" ht="14.25" hidden="1">
      <c r="B83" s="42" t="s">
        <v>34</v>
      </c>
    </row>
    <row r="84" s="13" customFormat="1" ht="14.25" hidden="1">
      <c r="B84" s="42" t="s">
        <v>30</v>
      </c>
    </row>
    <row r="85" s="13" customFormat="1" ht="14.25" hidden="1">
      <c r="B85" s="42" t="s">
        <v>31</v>
      </c>
    </row>
    <row r="86" s="13" customFormat="1" ht="14.25" hidden="1">
      <c r="B86" s="42" t="s">
        <v>24</v>
      </c>
    </row>
    <row r="87" s="13" customFormat="1" ht="14.25" hidden="1">
      <c r="B87" s="42" t="s">
        <v>35</v>
      </c>
    </row>
    <row r="88" s="13" customFormat="1" ht="14.25" hidden="1">
      <c r="B88" s="42" t="s">
        <v>25</v>
      </c>
    </row>
    <row r="89" s="13" customFormat="1" ht="14.25" hidden="1">
      <c r="B89" s="42" t="s">
        <v>26</v>
      </c>
    </row>
    <row r="90" s="13" customFormat="1" ht="14.25" hidden="1">
      <c r="B90" s="42" t="s">
        <v>27</v>
      </c>
    </row>
    <row r="91" s="13" customFormat="1" ht="14.25" hidden="1">
      <c r="B91" s="42" t="s">
        <v>36</v>
      </c>
    </row>
    <row r="92" s="13" customFormat="1" ht="14.25" hidden="1">
      <c r="B92" s="42" t="s">
        <v>32</v>
      </c>
    </row>
    <row r="93" s="13" customFormat="1" ht="14.25" hidden="1">
      <c r="B93" s="42" t="s">
        <v>33</v>
      </c>
    </row>
    <row r="94" s="13" customFormat="1" ht="14.25" hidden="1">
      <c r="B94" s="42" t="s">
        <v>37</v>
      </c>
    </row>
    <row r="95" s="13" customFormat="1" ht="14.25" hidden="1">
      <c r="B95" s="42" t="s">
        <v>28</v>
      </c>
    </row>
    <row r="96" s="13" customFormat="1" ht="14.25" hidden="1">
      <c r="B96" s="42" t="s">
        <v>38</v>
      </c>
    </row>
    <row r="97" s="13" customFormat="1" ht="14.25" hidden="1">
      <c r="B97" s="42" t="s">
        <v>29</v>
      </c>
    </row>
  </sheetData>
  <sheetProtection formatCells="0" formatColumns="0" formatRows="0" insertColumns="0" insertRows="0" insertHyperlinks="0" deleteColumns="0" deleteRows="0" sort="0" autoFilter="0" pivotTables="0"/>
  <mergeCells count="12">
    <mergeCell ref="B66:E66"/>
    <mergeCell ref="B67:E67"/>
    <mergeCell ref="B60:E60"/>
    <mergeCell ref="B61:E61"/>
    <mergeCell ref="B62:E62"/>
    <mergeCell ref="B63:E63"/>
    <mergeCell ref="B64:E64"/>
    <mergeCell ref="B65:E65"/>
    <mergeCell ref="B1:K1"/>
    <mergeCell ref="B3:H3"/>
    <mergeCell ref="F5:H5"/>
    <mergeCell ref="B59:E59"/>
  </mergeCells>
  <dataValidations count="4">
    <dataValidation type="list" allowBlank="1" showInputMessage="1" showErrorMessage="1" sqref="E8:E48">
      <formula1>$B$81:$B$97</formula1>
    </dataValidation>
    <dataValidation type="list" allowBlank="1" showInputMessage="1" showErrorMessage="1" sqref="D8:D48">
      <formula1>"Male,Female"</formula1>
    </dataValidation>
    <dataValidation type="list" allowBlank="1" showInputMessage="1" showErrorMessage="1" sqref="O8:O48 K8:K48 L8:N48">
      <formula1>"Yes, No, NA, Exception"</formula1>
    </dataValidation>
    <dataValidation type="list" allowBlank="1" showInputMessage="1" showErrorMessage="1" sqref="F8:J48">
      <formula1>"Yes, No, NA"</formula1>
    </dataValidation>
  </dataValidations>
  <printOptions/>
  <pageMargins left="0.7086614173228347" right="0.7086614173228347" top="0.7480314960629921" bottom="0.7480314960629921" header="0.31496062992125984" footer="0.31496062992125984"/>
  <pageSetup fitToWidth="4" horizontalDpi="300" verticalDpi="300" orientation="landscape" paperSize="9" scale="50" r:id="rId1"/>
</worksheet>
</file>

<file path=xl/worksheets/sheet6.xml><?xml version="1.0" encoding="utf-8"?>
<worksheet xmlns="http://schemas.openxmlformats.org/spreadsheetml/2006/main" xmlns:r="http://schemas.openxmlformats.org/officeDocument/2006/relationships">
  <sheetPr codeName="Sheet4"/>
  <dimension ref="B1:AW96"/>
  <sheetViews>
    <sheetView showGridLines="0" zoomScale="80" zoomScaleNormal="80" zoomScalePageLayoutView="0" workbookViewId="0" topLeftCell="A1">
      <pane xSplit="5" ySplit="6" topLeftCell="F7" activePane="bottomRight" state="frozen"/>
      <selection pane="topLeft" activeCell="A1" sqref="A1"/>
      <selection pane="topRight" activeCell="E1" sqref="E1"/>
      <selection pane="bottomLeft" activeCell="A6" sqref="A6"/>
      <selection pane="bottomRight" activeCell="K5" sqref="K5"/>
    </sheetView>
  </sheetViews>
  <sheetFormatPr defaultColWidth="9.140625" defaultRowHeight="15"/>
  <cols>
    <col min="1" max="1" width="9.140625" style="2" customWidth="1"/>
    <col min="2" max="2" width="13.421875" style="42" customWidth="1"/>
    <col min="3" max="3" width="9.140625" style="13" customWidth="1"/>
    <col min="4" max="4" width="15.00390625" style="2" customWidth="1"/>
    <col min="5" max="5" width="29.7109375" style="2" customWidth="1"/>
    <col min="6" max="17" width="22.7109375" style="2" customWidth="1"/>
    <col min="18" max="46" width="24.8515625" style="2" hidden="1" customWidth="1"/>
    <col min="47" max="47" width="9.140625" style="2" customWidth="1"/>
    <col min="48" max="48" width="31.00390625" style="2" bestFit="1" customWidth="1"/>
    <col min="49" max="16384" width="9.140625" style="2" customWidth="1"/>
  </cols>
  <sheetData>
    <row r="1" spans="2:11" s="1" customFormat="1" ht="63.75" customHeight="1">
      <c r="B1" s="188" t="s">
        <v>202</v>
      </c>
      <c r="C1" s="189"/>
      <c r="D1" s="189"/>
      <c r="E1" s="189"/>
      <c r="F1" s="189"/>
      <c r="G1" s="189"/>
      <c r="H1" s="189"/>
      <c r="I1" s="169"/>
      <c r="J1" s="169"/>
      <c r="K1" s="169"/>
    </row>
    <row r="2" spans="2:5" s="1" customFormat="1" ht="21" thickBot="1">
      <c r="B2" s="190"/>
      <c r="C2" s="190"/>
      <c r="D2" s="190"/>
      <c r="E2" s="190"/>
    </row>
    <row r="3" spans="2:46" s="43" customFormat="1" ht="13.5" thickBot="1">
      <c r="B3" s="56"/>
      <c r="C3" s="57"/>
      <c r="D3" s="56"/>
      <c r="E3" s="58"/>
      <c r="F3" s="127">
        <v>8</v>
      </c>
      <c r="G3" s="127">
        <v>9</v>
      </c>
      <c r="H3" s="41">
        <v>10</v>
      </c>
      <c r="I3" s="41">
        <v>11</v>
      </c>
      <c r="J3" s="41">
        <v>12</v>
      </c>
      <c r="K3" s="41">
        <v>13</v>
      </c>
      <c r="L3" s="41">
        <v>14</v>
      </c>
      <c r="M3" s="41">
        <v>15</v>
      </c>
      <c r="N3" s="41">
        <v>16</v>
      </c>
      <c r="O3" s="41">
        <v>17</v>
      </c>
      <c r="P3" s="41">
        <v>18</v>
      </c>
      <c r="Q3" s="41">
        <v>19</v>
      </c>
      <c r="R3" s="41">
        <v>21</v>
      </c>
      <c r="S3" s="41">
        <v>22</v>
      </c>
      <c r="T3" s="41">
        <v>23</v>
      </c>
      <c r="U3" s="41">
        <v>24</v>
      </c>
      <c r="V3" s="41">
        <v>25</v>
      </c>
      <c r="W3" s="41">
        <v>26</v>
      </c>
      <c r="X3" s="41">
        <v>27</v>
      </c>
      <c r="Y3" s="41">
        <v>28</v>
      </c>
      <c r="Z3" s="41">
        <v>29</v>
      </c>
      <c r="AA3" s="41">
        <v>30</v>
      </c>
      <c r="AB3" s="41">
        <v>31</v>
      </c>
      <c r="AC3" s="41">
        <v>32</v>
      </c>
      <c r="AD3" s="41">
        <v>33</v>
      </c>
      <c r="AE3" s="41">
        <v>34</v>
      </c>
      <c r="AF3" s="41">
        <v>35</v>
      </c>
      <c r="AG3" s="41">
        <v>36</v>
      </c>
      <c r="AH3" s="41">
        <v>37</v>
      </c>
      <c r="AI3" s="41">
        <v>38</v>
      </c>
      <c r="AJ3" s="41">
        <v>39</v>
      </c>
      <c r="AK3" s="41">
        <v>40</v>
      </c>
      <c r="AL3" s="41">
        <v>41</v>
      </c>
      <c r="AM3" s="41">
        <v>42</v>
      </c>
      <c r="AN3" s="41">
        <v>43</v>
      </c>
      <c r="AO3" s="41">
        <v>44</v>
      </c>
      <c r="AP3" s="41">
        <v>45</v>
      </c>
      <c r="AQ3" s="41">
        <v>46</v>
      </c>
      <c r="AR3" s="41">
        <v>47</v>
      </c>
      <c r="AS3" s="41">
        <v>48</v>
      </c>
      <c r="AT3" s="41">
        <v>49</v>
      </c>
    </row>
    <row r="4" spans="2:46" s="43" customFormat="1" ht="30" customHeight="1" thickBot="1">
      <c r="B4" s="56"/>
      <c r="C4" s="57"/>
      <c r="D4" s="56"/>
      <c r="E4" s="58"/>
      <c r="F4" s="128"/>
      <c r="G4" s="128"/>
      <c r="H4" s="198" t="s">
        <v>178</v>
      </c>
      <c r="I4" s="199"/>
      <c r="J4" s="200"/>
      <c r="K4" s="191" t="s">
        <v>209</v>
      </c>
      <c r="L4" s="196"/>
      <c r="M4" s="196"/>
      <c r="N4" s="196"/>
      <c r="O4" s="197"/>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row>
    <row r="5" spans="2:46" s="110" customFormat="1" ht="159.75" customHeight="1">
      <c r="B5" s="66" t="s">
        <v>15</v>
      </c>
      <c r="C5" s="65" t="s">
        <v>2</v>
      </c>
      <c r="D5" s="63" t="s">
        <v>3</v>
      </c>
      <c r="E5" s="64" t="s">
        <v>4</v>
      </c>
      <c r="F5" s="129" t="s">
        <v>208</v>
      </c>
      <c r="G5" s="129" t="s">
        <v>167</v>
      </c>
      <c r="H5" s="126" t="s">
        <v>185</v>
      </c>
      <c r="I5" s="126" t="s">
        <v>186</v>
      </c>
      <c r="J5" s="126" t="s">
        <v>226</v>
      </c>
      <c r="K5" s="126" t="s">
        <v>177</v>
      </c>
      <c r="L5" s="126" t="s">
        <v>158</v>
      </c>
      <c r="M5" s="126" t="s">
        <v>175</v>
      </c>
      <c r="N5" s="126" t="s">
        <v>165</v>
      </c>
      <c r="O5" s="126" t="s">
        <v>176</v>
      </c>
      <c r="P5" s="126" t="s">
        <v>205</v>
      </c>
      <c r="Q5" s="126" t="s">
        <v>180</v>
      </c>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126"/>
    </row>
    <row r="6" spans="2:46" s="110" customFormat="1" ht="45" customHeight="1" thickBot="1">
      <c r="B6" s="109"/>
      <c r="C6" s="61" t="s">
        <v>73</v>
      </c>
      <c r="D6" s="61" t="s">
        <v>107</v>
      </c>
      <c r="E6" s="62" t="s">
        <v>75</v>
      </c>
      <c r="F6" s="130" t="s">
        <v>181</v>
      </c>
      <c r="G6" s="130" t="s">
        <v>170</v>
      </c>
      <c r="H6" s="69" t="s">
        <v>168</v>
      </c>
      <c r="I6" s="69" t="s">
        <v>204</v>
      </c>
      <c r="J6" s="69" t="s">
        <v>169</v>
      </c>
      <c r="K6" s="69"/>
      <c r="L6" s="69"/>
      <c r="M6" s="69"/>
      <c r="N6" s="69"/>
      <c r="O6" s="69"/>
      <c r="P6" s="69" t="s">
        <v>74</v>
      </c>
      <c r="Q6" s="69" t="s">
        <v>74</v>
      </c>
      <c r="R6" s="69" t="s">
        <v>74</v>
      </c>
      <c r="S6" s="69" t="s">
        <v>74</v>
      </c>
      <c r="T6" s="69" t="s">
        <v>74</v>
      </c>
      <c r="U6" s="69" t="s">
        <v>74</v>
      </c>
      <c r="V6" s="69" t="s">
        <v>74</v>
      </c>
      <c r="W6" s="69" t="s">
        <v>74</v>
      </c>
      <c r="X6" s="69" t="s">
        <v>74</v>
      </c>
      <c r="Y6" s="69" t="s">
        <v>74</v>
      </c>
      <c r="Z6" s="69" t="s">
        <v>74</v>
      </c>
      <c r="AA6" s="69" t="s">
        <v>74</v>
      </c>
      <c r="AB6" s="69" t="s">
        <v>74</v>
      </c>
      <c r="AC6" s="69" t="s">
        <v>74</v>
      </c>
      <c r="AD6" s="69" t="s">
        <v>74</v>
      </c>
      <c r="AE6" s="69" t="s">
        <v>74</v>
      </c>
      <c r="AF6" s="69" t="s">
        <v>74</v>
      </c>
      <c r="AG6" s="69" t="s">
        <v>74</v>
      </c>
      <c r="AH6" s="69" t="s">
        <v>74</v>
      </c>
      <c r="AI6" s="69" t="s">
        <v>74</v>
      </c>
      <c r="AJ6" s="69" t="s">
        <v>74</v>
      </c>
      <c r="AK6" s="69" t="s">
        <v>74</v>
      </c>
      <c r="AL6" s="69" t="s">
        <v>74</v>
      </c>
      <c r="AM6" s="69" t="s">
        <v>74</v>
      </c>
      <c r="AN6" s="69" t="s">
        <v>74</v>
      </c>
      <c r="AO6" s="69" t="s">
        <v>74</v>
      </c>
      <c r="AP6" s="69" t="s">
        <v>74</v>
      </c>
      <c r="AQ6" s="69" t="s">
        <v>74</v>
      </c>
      <c r="AR6" s="69" t="s">
        <v>74</v>
      </c>
      <c r="AS6" s="69" t="s">
        <v>74</v>
      </c>
      <c r="AT6" s="69" t="s">
        <v>74</v>
      </c>
    </row>
    <row r="7" spans="2:49" s="42" customFormat="1" ht="30" customHeight="1" thickBot="1">
      <c r="B7" s="87">
        <v>1</v>
      </c>
      <c r="C7" s="85"/>
      <c r="D7" s="85"/>
      <c r="E7" s="85"/>
      <c r="F7" s="85"/>
      <c r="G7" s="85"/>
      <c r="H7" s="85"/>
      <c r="I7" s="85"/>
      <c r="J7" s="85"/>
      <c r="K7" s="131">
        <f>IF(F7="No","",IF(OR(H7="",I7=""),"",IF(AND(H7="I",I7="&lt;120"),"Yes",IF(AND(H7="II",I7="&lt;120"),"Yes",IF(AND(H7="III",I7="&lt;120"),"Yes","")))))</f>
      </c>
      <c r="L7" s="141">
        <f>IF(F7="No","",IF(OR(H7="",I7=""),"",IF(AND(H7="IV",I7="&lt;120"),"Yes","")))</f>
      </c>
      <c r="M7" s="131">
        <f>IF(F7="No","",IF(OR(H7="",I7=""),"",IF(AND(AND(I7="120-149",J7="Without LBBB"),OR(H7="I",H7="II",H7="III")),"Yes",IF(AND(H7="I",I7="120-149",J7="With LBBB"),"Yes",""))))</f>
      </c>
      <c r="N7" s="131">
        <f>IF(F7="No","",IF(OR(H7="",I7="",J7=""),"",IF(AND(AND(I7="≥150"),OR(H7="I",H7="II")),"Yes",IF(AND(I7="≥150",H7="III"),"Yes",IF(AND(H7="II",I7="120-149",J7="With LBBB"),"Yes",IF(AND(H7="III",I7="120-149",J7="With LBBB"),"Yes"))))))</f>
      </c>
      <c r="O7" s="131">
        <f>IF(F7="No","",IF(OR(H7="",I7="",J7=""),"",IF(AND(I7="≥150",H7="III"),"Yes",IF(AND(I7="≥150",H7="IV"),"Yes",IF(AND(H7="IV",I7="120-149"),"Yes",IF(AND(H7="III",I7="120-149",J7="With LBBB"),"Yes"))))))</f>
      </c>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V7" s="43" t="s">
        <v>44</v>
      </c>
      <c r="AW7" s="44"/>
    </row>
    <row r="8" spans="2:49" s="42" customFormat="1" ht="30" customHeight="1" thickBot="1">
      <c r="B8" s="87">
        <v>2</v>
      </c>
      <c r="C8" s="85"/>
      <c r="D8" s="85"/>
      <c r="E8" s="85"/>
      <c r="F8" s="85"/>
      <c r="G8" s="85"/>
      <c r="H8" s="85"/>
      <c r="I8" s="85"/>
      <c r="J8" s="86"/>
      <c r="K8" s="131">
        <f aca="true" t="shared" si="0" ref="K8:K47">IF(F8="No","",IF(OR(H8="",I8=""),"",IF(AND(H8="I",I8="&lt;120"),"Yes",IF(AND(H8="II",I8="&lt;120"),"Yes",IF(AND(H8="III",I8="&lt;120"),"Yes","")))))</f>
      </c>
      <c r="L8" s="141">
        <f aca="true" t="shared" si="1" ref="L8:L47">IF(F8="No","",IF(OR(H8="",I8=""),"",IF(AND(H8="IV",I8="&lt;120"),"Yes","")))</f>
      </c>
      <c r="M8" s="131">
        <f aca="true" t="shared" si="2" ref="M8:M47">IF(F8="No","",IF(OR(H8="",I8=""),"",IF(AND(AND(I8="120-149",J8="Without LBBB"),OR(H8="I",H8="II",H8="III")),"Yes",IF(AND(H8="I",I8="120-149",J8="With LBBB"),"Yes",""))))</f>
      </c>
      <c r="N8" s="131">
        <f aca="true" t="shared" si="3" ref="N8:N47">IF(F8="No","",IF(OR(H8="",I8="",J8=""),"",IF(AND(AND(I8="≥150"),OR(H8="I",H8="II")),"Yes",IF(AND(I8="≥150",H8="III"),"Yes",IF(AND(H8="II",I8="120-149",J8="With LBBB"),"Yes",IF(AND(H8="III",I8="120-149",J8="With LBBB"),"Yes"))))))</f>
      </c>
      <c r="O8" s="131">
        <f aca="true" t="shared" si="4" ref="O8:O47">IF(F8="No","",IF(OR(H8="",I8="",J8=""),"",IF(AND(I8="≥150",H8="III"),"Yes",IF(AND(I8="≥150",H8="IV"),"Yes",IF(AND(H8="IV",I8="120-149"),"Yes",IF(AND(H8="III",I8="120-149",J8="With LBBB"),"Yes"))))))</f>
      </c>
      <c r="P8" s="85"/>
      <c r="Q8" s="85"/>
      <c r="R8" s="85"/>
      <c r="S8" s="85"/>
      <c r="T8" s="85"/>
      <c r="U8" s="85"/>
      <c r="V8" s="86"/>
      <c r="W8" s="85"/>
      <c r="X8" s="85"/>
      <c r="Y8" s="85"/>
      <c r="Z8" s="85"/>
      <c r="AA8" s="85"/>
      <c r="AB8" s="85"/>
      <c r="AC8" s="85"/>
      <c r="AD8" s="85"/>
      <c r="AE8" s="85"/>
      <c r="AF8" s="85"/>
      <c r="AG8" s="85"/>
      <c r="AH8" s="85"/>
      <c r="AI8" s="85"/>
      <c r="AJ8" s="85"/>
      <c r="AK8" s="85"/>
      <c r="AL8" s="85"/>
      <c r="AM8" s="85"/>
      <c r="AN8" s="85"/>
      <c r="AO8" s="85"/>
      <c r="AP8" s="85"/>
      <c r="AQ8" s="85"/>
      <c r="AR8" s="85"/>
      <c r="AS8" s="85"/>
      <c r="AT8" s="85"/>
      <c r="AV8" s="43"/>
      <c r="AW8" s="45"/>
    </row>
    <row r="9" spans="2:49" s="42" customFormat="1" ht="30" customHeight="1" thickBot="1">
      <c r="B9" s="87">
        <v>3</v>
      </c>
      <c r="C9" s="85"/>
      <c r="D9" s="85"/>
      <c r="E9" s="85"/>
      <c r="F9" s="85"/>
      <c r="G9" s="85"/>
      <c r="H9" s="85"/>
      <c r="I9" s="85"/>
      <c r="J9" s="86"/>
      <c r="K9" s="131">
        <f t="shared" si="0"/>
      </c>
      <c r="L9" s="141">
        <f t="shared" si="1"/>
      </c>
      <c r="M9" s="131">
        <f t="shared" si="2"/>
      </c>
      <c r="N9" s="131">
        <f t="shared" si="3"/>
      </c>
      <c r="O9" s="131">
        <f t="shared" si="4"/>
      </c>
      <c r="P9" s="85"/>
      <c r="Q9" s="85"/>
      <c r="R9" s="85"/>
      <c r="S9" s="85"/>
      <c r="T9" s="85"/>
      <c r="U9" s="85"/>
      <c r="V9" s="86"/>
      <c r="W9" s="85"/>
      <c r="X9" s="85"/>
      <c r="Y9" s="85"/>
      <c r="Z9" s="85"/>
      <c r="AA9" s="85"/>
      <c r="AB9" s="85"/>
      <c r="AC9" s="85"/>
      <c r="AD9" s="85"/>
      <c r="AE9" s="85"/>
      <c r="AF9" s="85"/>
      <c r="AG9" s="85"/>
      <c r="AH9" s="85"/>
      <c r="AI9" s="85"/>
      <c r="AJ9" s="85"/>
      <c r="AK9" s="85"/>
      <c r="AL9" s="85"/>
      <c r="AM9" s="85"/>
      <c r="AN9" s="85"/>
      <c r="AO9" s="85"/>
      <c r="AP9" s="85"/>
      <c r="AQ9" s="85"/>
      <c r="AR9" s="85"/>
      <c r="AS9" s="85"/>
      <c r="AT9" s="85"/>
      <c r="AV9" s="92" t="s">
        <v>11</v>
      </c>
      <c r="AW9" s="97" t="str">
        <f>MIN(Age)&amp;" - "&amp;MAX(Age)</f>
        <v>0 - 0</v>
      </c>
    </row>
    <row r="10" spans="2:49" s="42" customFormat="1" ht="30" customHeight="1" thickBot="1">
      <c r="B10" s="87">
        <v>4</v>
      </c>
      <c r="C10" s="85"/>
      <c r="D10" s="85"/>
      <c r="E10" s="85"/>
      <c r="F10" s="85"/>
      <c r="G10" s="85"/>
      <c r="H10" s="85"/>
      <c r="I10" s="85"/>
      <c r="J10" s="86"/>
      <c r="K10" s="131">
        <f t="shared" si="0"/>
      </c>
      <c r="L10" s="141">
        <f t="shared" si="1"/>
      </c>
      <c r="M10" s="131">
        <f t="shared" si="2"/>
      </c>
      <c r="N10" s="131">
        <f t="shared" si="3"/>
      </c>
      <c r="O10" s="131">
        <f t="shared" si="4"/>
      </c>
      <c r="P10" s="85"/>
      <c r="Q10" s="85"/>
      <c r="R10" s="85"/>
      <c r="S10" s="85"/>
      <c r="T10" s="85"/>
      <c r="U10" s="85"/>
      <c r="V10" s="86"/>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V10" s="93"/>
      <c r="AW10" s="91"/>
    </row>
    <row r="11" spans="2:49" s="42" customFormat="1" ht="30" customHeight="1" thickBot="1">
      <c r="B11" s="87">
        <v>5</v>
      </c>
      <c r="C11" s="85"/>
      <c r="D11" s="85"/>
      <c r="E11" s="85"/>
      <c r="F11" s="85"/>
      <c r="G11" s="85"/>
      <c r="H11" s="85"/>
      <c r="I11" s="85"/>
      <c r="J11" s="86"/>
      <c r="K11" s="131">
        <f t="shared" si="0"/>
      </c>
      <c r="L11" s="141">
        <f t="shared" si="1"/>
      </c>
      <c r="M11" s="131">
        <f t="shared" si="2"/>
      </c>
      <c r="N11" s="131">
        <f t="shared" si="3"/>
      </c>
      <c r="O11" s="131">
        <f t="shared" si="4"/>
      </c>
      <c r="P11" s="85"/>
      <c r="Q11" s="85"/>
      <c r="R11" s="85"/>
      <c r="S11" s="85"/>
      <c r="T11" s="85"/>
      <c r="U11" s="85"/>
      <c r="V11" s="86"/>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V11" s="94" t="s">
        <v>9</v>
      </c>
      <c r="AW11" s="97">
        <f>COUNTIF(Sex,"Male")</f>
        <v>0</v>
      </c>
    </row>
    <row r="12" spans="2:49" s="42" customFormat="1" ht="30" customHeight="1" thickBot="1">
      <c r="B12" s="87">
        <v>6</v>
      </c>
      <c r="C12" s="85"/>
      <c r="D12" s="85"/>
      <c r="E12" s="85"/>
      <c r="F12" s="85"/>
      <c r="G12" s="85"/>
      <c r="H12" s="85"/>
      <c r="I12" s="85"/>
      <c r="J12" s="86"/>
      <c r="K12" s="131">
        <f t="shared" si="0"/>
      </c>
      <c r="L12" s="141">
        <f t="shared" si="1"/>
      </c>
      <c r="M12" s="131">
        <f t="shared" si="2"/>
      </c>
      <c r="N12" s="131">
        <f t="shared" si="3"/>
      </c>
      <c r="O12" s="131">
        <f t="shared" si="4"/>
      </c>
      <c r="P12" s="85"/>
      <c r="Q12" s="85"/>
      <c r="R12" s="85"/>
      <c r="S12" s="85"/>
      <c r="T12" s="85"/>
      <c r="U12" s="85"/>
      <c r="V12" s="86"/>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V12" s="95" t="s">
        <v>10</v>
      </c>
      <c r="AW12" s="97">
        <f>COUNTIF(Sex,"Female")</f>
        <v>0</v>
      </c>
    </row>
    <row r="13" spans="2:49" s="42" customFormat="1" ht="30" customHeight="1" thickBot="1">
      <c r="B13" s="87">
        <v>7</v>
      </c>
      <c r="C13" s="85"/>
      <c r="D13" s="85"/>
      <c r="E13" s="85"/>
      <c r="F13" s="85"/>
      <c r="G13" s="85"/>
      <c r="H13" s="85"/>
      <c r="I13" s="85"/>
      <c r="J13" s="86"/>
      <c r="K13" s="131">
        <f t="shared" si="0"/>
      </c>
      <c r="L13" s="141">
        <f t="shared" si="1"/>
      </c>
      <c r="M13" s="131">
        <f t="shared" si="2"/>
      </c>
      <c r="N13" s="131">
        <f t="shared" si="3"/>
      </c>
      <c r="O13" s="131">
        <f t="shared" si="4"/>
      </c>
      <c r="P13" s="85"/>
      <c r="Q13" s="85"/>
      <c r="R13" s="85"/>
      <c r="S13" s="85"/>
      <c r="T13" s="85"/>
      <c r="U13" s="85"/>
      <c r="V13" s="86"/>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V13" s="96"/>
      <c r="AW13" s="91"/>
    </row>
    <row r="14" spans="2:49" s="42" customFormat="1" ht="30" customHeight="1" thickBot="1">
      <c r="B14" s="87">
        <v>8</v>
      </c>
      <c r="C14" s="85"/>
      <c r="D14" s="85"/>
      <c r="E14" s="85"/>
      <c r="F14" s="85"/>
      <c r="G14" s="85"/>
      <c r="H14" s="85"/>
      <c r="I14" s="85"/>
      <c r="J14" s="86"/>
      <c r="K14" s="131">
        <f t="shared" si="0"/>
      </c>
      <c r="L14" s="141">
        <f t="shared" si="1"/>
      </c>
      <c r="M14" s="131">
        <f t="shared" si="2"/>
      </c>
      <c r="N14" s="131">
        <f t="shared" si="3"/>
      </c>
      <c r="O14" s="131">
        <f t="shared" si="4"/>
      </c>
      <c r="P14" s="85"/>
      <c r="Q14" s="85"/>
      <c r="R14" s="85"/>
      <c r="S14" s="85"/>
      <c r="T14" s="85"/>
      <c r="U14" s="85"/>
      <c r="V14" s="86"/>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V14" s="95" t="s">
        <v>22</v>
      </c>
      <c r="AW14" s="97">
        <f>COUNTIF(Ethnicity,"White British")</f>
        <v>0</v>
      </c>
    </row>
    <row r="15" spans="2:49" s="42" customFormat="1" ht="30" customHeight="1" thickBot="1">
      <c r="B15" s="87">
        <v>9</v>
      </c>
      <c r="C15" s="85"/>
      <c r="D15" s="85"/>
      <c r="E15" s="85"/>
      <c r="F15" s="85"/>
      <c r="G15" s="85"/>
      <c r="H15" s="85"/>
      <c r="I15" s="85"/>
      <c r="J15" s="86"/>
      <c r="K15" s="131">
        <f t="shared" si="0"/>
      </c>
      <c r="L15" s="141">
        <f t="shared" si="1"/>
      </c>
      <c r="M15" s="131">
        <f t="shared" si="2"/>
      </c>
      <c r="N15" s="131">
        <f t="shared" si="3"/>
      </c>
      <c r="O15" s="131">
        <f t="shared" si="4"/>
      </c>
      <c r="P15" s="85"/>
      <c r="Q15" s="85"/>
      <c r="R15" s="85"/>
      <c r="S15" s="85"/>
      <c r="T15" s="85"/>
      <c r="U15" s="85"/>
      <c r="V15" s="86"/>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V15" s="95" t="s">
        <v>23</v>
      </c>
      <c r="AW15" s="97">
        <f>COUNTIF(Ethnicity,"White Irish")</f>
        <v>0</v>
      </c>
    </row>
    <row r="16" spans="2:49" s="42" customFormat="1" ht="30" customHeight="1" thickBot="1">
      <c r="B16" s="87">
        <v>10</v>
      </c>
      <c r="C16" s="85"/>
      <c r="D16" s="85"/>
      <c r="E16" s="85"/>
      <c r="F16" s="85"/>
      <c r="G16" s="85"/>
      <c r="H16" s="85"/>
      <c r="I16" s="85"/>
      <c r="J16" s="86"/>
      <c r="K16" s="131">
        <f t="shared" si="0"/>
      </c>
      <c r="L16" s="141">
        <f t="shared" si="1"/>
      </c>
      <c r="M16" s="131">
        <f t="shared" si="2"/>
      </c>
      <c r="N16" s="131">
        <f t="shared" si="3"/>
      </c>
      <c r="O16" s="131">
        <f t="shared" si="4"/>
      </c>
      <c r="P16" s="85"/>
      <c r="Q16" s="85"/>
      <c r="R16" s="85"/>
      <c r="S16" s="85"/>
      <c r="T16" s="85"/>
      <c r="U16" s="85"/>
      <c r="V16" s="86"/>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V16" s="95" t="s">
        <v>34</v>
      </c>
      <c r="AW16" s="97">
        <f>COUNTIF(Ethnicity,"Any other white background")</f>
        <v>0</v>
      </c>
    </row>
    <row r="17" spans="2:49" s="42" customFormat="1" ht="30" customHeight="1" thickBot="1">
      <c r="B17" s="87">
        <v>11</v>
      </c>
      <c r="C17" s="85"/>
      <c r="D17" s="85"/>
      <c r="E17" s="85"/>
      <c r="F17" s="85"/>
      <c r="G17" s="85"/>
      <c r="H17" s="85"/>
      <c r="I17" s="85"/>
      <c r="J17" s="86"/>
      <c r="K17" s="131">
        <f t="shared" si="0"/>
      </c>
      <c r="L17" s="141">
        <f t="shared" si="1"/>
      </c>
      <c r="M17" s="131">
        <f t="shared" si="2"/>
      </c>
      <c r="N17" s="131">
        <f t="shared" si="3"/>
      </c>
      <c r="O17" s="131">
        <f t="shared" si="4"/>
      </c>
      <c r="P17" s="85"/>
      <c r="Q17" s="85"/>
      <c r="R17" s="85"/>
      <c r="S17" s="85"/>
      <c r="T17" s="85"/>
      <c r="U17" s="85"/>
      <c r="V17" s="86"/>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V17" s="95" t="s">
        <v>30</v>
      </c>
      <c r="AW17" s="97">
        <f>COUNTIF(Ethnicity,"Mixed: White and black Caribbean")</f>
        <v>0</v>
      </c>
    </row>
    <row r="18" spans="2:49" s="42" customFormat="1" ht="30" customHeight="1" thickBot="1">
      <c r="B18" s="87">
        <v>12</v>
      </c>
      <c r="C18" s="85"/>
      <c r="D18" s="85"/>
      <c r="E18" s="85"/>
      <c r="F18" s="85"/>
      <c r="G18" s="85"/>
      <c r="H18" s="85"/>
      <c r="I18" s="85"/>
      <c r="J18" s="86"/>
      <c r="K18" s="131">
        <f t="shared" si="0"/>
      </c>
      <c r="L18" s="141">
        <f t="shared" si="1"/>
      </c>
      <c r="M18" s="131">
        <f t="shared" si="2"/>
      </c>
      <c r="N18" s="131">
        <f t="shared" si="3"/>
      </c>
      <c r="O18" s="131">
        <f t="shared" si="4"/>
      </c>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V18" s="95" t="s">
        <v>31</v>
      </c>
      <c r="AW18" s="97">
        <f>COUNTIF(Ethnicity,"Mixed: White and black African")</f>
        <v>0</v>
      </c>
    </row>
    <row r="19" spans="2:49" s="42" customFormat="1" ht="30" customHeight="1" thickBot="1">
      <c r="B19" s="87">
        <v>13</v>
      </c>
      <c r="C19" s="85"/>
      <c r="D19" s="85"/>
      <c r="E19" s="85"/>
      <c r="F19" s="85"/>
      <c r="G19" s="85"/>
      <c r="H19" s="85"/>
      <c r="I19" s="85"/>
      <c r="J19" s="86"/>
      <c r="K19" s="131">
        <f t="shared" si="0"/>
      </c>
      <c r="L19" s="141">
        <f t="shared" si="1"/>
      </c>
      <c r="M19" s="131">
        <f t="shared" si="2"/>
      </c>
      <c r="N19" s="131">
        <f t="shared" si="3"/>
      </c>
      <c r="O19" s="131">
        <f t="shared" si="4"/>
      </c>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V19" s="95" t="s">
        <v>24</v>
      </c>
      <c r="AW19" s="97">
        <f>COUNTIF(Ethnicity,"Mixed: White and Asian")</f>
        <v>0</v>
      </c>
    </row>
    <row r="20" spans="2:49" s="42" customFormat="1" ht="30" customHeight="1" thickBot="1">
      <c r="B20" s="87">
        <v>14</v>
      </c>
      <c r="C20" s="85"/>
      <c r="D20" s="85"/>
      <c r="E20" s="85"/>
      <c r="F20" s="85"/>
      <c r="G20" s="85"/>
      <c r="H20" s="85"/>
      <c r="I20" s="85"/>
      <c r="J20" s="86"/>
      <c r="K20" s="131">
        <f t="shared" si="0"/>
      </c>
      <c r="L20" s="141">
        <f t="shared" si="1"/>
      </c>
      <c r="M20" s="131">
        <f t="shared" si="2"/>
      </c>
      <c r="N20" s="131">
        <f t="shared" si="3"/>
      </c>
      <c r="O20" s="131">
        <f t="shared" si="4"/>
      </c>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V20" s="95" t="s">
        <v>35</v>
      </c>
      <c r="AW20" s="97">
        <f>COUNTIF(Ethnicity,"Any other mixed background")</f>
        <v>0</v>
      </c>
    </row>
    <row r="21" spans="2:49" s="42" customFormat="1" ht="30" customHeight="1" thickBot="1">
      <c r="B21" s="87">
        <v>15</v>
      </c>
      <c r="C21" s="85"/>
      <c r="D21" s="85"/>
      <c r="E21" s="85"/>
      <c r="F21" s="85"/>
      <c r="G21" s="85"/>
      <c r="H21" s="85"/>
      <c r="I21" s="85"/>
      <c r="J21" s="85"/>
      <c r="K21" s="131">
        <f t="shared" si="0"/>
      </c>
      <c r="L21" s="141">
        <f t="shared" si="1"/>
      </c>
      <c r="M21" s="131">
        <f t="shared" si="2"/>
      </c>
      <c r="N21" s="131">
        <f t="shared" si="3"/>
      </c>
      <c r="O21" s="131">
        <f t="shared" si="4"/>
      </c>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V21" s="95" t="s">
        <v>25</v>
      </c>
      <c r="AW21" s="97">
        <f>COUNTIF(Ethnicity,"Asian or Asian British: Indian")</f>
        <v>0</v>
      </c>
    </row>
    <row r="22" spans="2:49" s="42" customFormat="1" ht="30" customHeight="1" thickBot="1">
      <c r="B22" s="87">
        <v>16</v>
      </c>
      <c r="C22" s="85"/>
      <c r="D22" s="85"/>
      <c r="E22" s="85"/>
      <c r="F22" s="85"/>
      <c r="G22" s="85"/>
      <c r="H22" s="85"/>
      <c r="I22" s="85"/>
      <c r="J22" s="85"/>
      <c r="K22" s="131">
        <f t="shared" si="0"/>
      </c>
      <c r="L22" s="141">
        <f t="shared" si="1"/>
      </c>
      <c r="M22" s="131">
        <f t="shared" si="2"/>
      </c>
      <c r="N22" s="131">
        <f t="shared" si="3"/>
      </c>
      <c r="O22" s="131">
        <f t="shared" si="4"/>
      </c>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V22" s="95" t="s">
        <v>26</v>
      </c>
      <c r="AW22" s="97">
        <f>COUNTIF(Ethnicity,"Asian or Asian British: Pakistani")</f>
        <v>0</v>
      </c>
    </row>
    <row r="23" spans="2:49" s="42" customFormat="1" ht="30" customHeight="1" thickBot="1">
      <c r="B23" s="87">
        <v>17</v>
      </c>
      <c r="C23" s="85"/>
      <c r="D23" s="85"/>
      <c r="E23" s="85"/>
      <c r="F23" s="85"/>
      <c r="G23" s="85"/>
      <c r="H23" s="85"/>
      <c r="I23" s="85"/>
      <c r="J23" s="85"/>
      <c r="K23" s="131">
        <f t="shared" si="0"/>
      </c>
      <c r="L23" s="141">
        <f t="shared" si="1"/>
      </c>
      <c r="M23" s="131">
        <f t="shared" si="2"/>
      </c>
      <c r="N23" s="131">
        <f t="shared" si="3"/>
      </c>
      <c r="O23" s="131">
        <f t="shared" si="4"/>
      </c>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V23" s="95" t="s">
        <v>27</v>
      </c>
      <c r="AW23" s="97">
        <f>COUNTIF(Ethnicity,"Asian or Asian British: Bangladeshi")</f>
        <v>0</v>
      </c>
    </row>
    <row r="24" spans="2:49" s="42" customFormat="1" ht="30" customHeight="1" thickBot="1">
      <c r="B24" s="87">
        <v>18</v>
      </c>
      <c r="C24" s="85"/>
      <c r="D24" s="85"/>
      <c r="E24" s="85"/>
      <c r="F24" s="85"/>
      <c r="G24" s="85"/>
      <c r="H24" s="85"/>
      <c r="I24" s="85"/>
      <c r="J24" s="85"/>
      <c r="K24" s="131">
        <f t="shared" si="0"/>
      </c>
      <c r="L24" s="141">
        <f t="shared" si="1"/>
      </c>
      <c r="M24" s="131">
        <f t="shared" si="2"/>
      </c>
      <c r="N24" s="131">
        <f t="shared" si="3"/>
      </c>
      <c r="O24" s="131">
        <f t="shared" si="4"/>
      </c>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V24" s="95" t="s">
        <v>36</v>
      </c>
      <c r="AW24" s="97">
        <f>COUNTIF(Ethnicity,"Any other Asian background")</f>
        <v>0</v>
      </c>
    </row>
    <row r="25" spans="2:49" s="42" customFormat="1" ht="30" customHeight="1" thickBot="1">
      <c r="B25" s="87">
        <v>19</v>
      </c>
      <c r="C25" s="85"/>
      <c r="D25" s="85"/>
      <c r="E25" s="85"/>
      <c r="F25" s="85"/>
      <c r="G25" s="85"/>
      <c r="H25" s="85"/>
      <c r="I25" s="85"/>
      <c r="J25" s="85"/>
      <c r="K25" s="131">
        <f t="shared" si="0"/>
      </c>
      <c r="L25" s="141">
        <f t="shared" si="1"/>
      </c>
      <c r="M25" s="131">
        <f t="shared" si="2"/>
      </c>
      <c r="N25" s="131">
        <f t="shared" si="3"/>
      </c>
      <c r="O25" s="131">
        <f t="shared" si="4"/>
      </c>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V25" s="95" t="s">
        <v>32</v>
      </c>
      <c r="AW25" s="97">
        <f>COUNTIF(Ethnicity,"Black or black British: Caribbean")</f>
        <v>0</v>
      </c>
    </row>
    <row r="26" spans="2:49" s="42" customFormat="1" ht="30" customHeight="1" thickBot="1">
      <c r="B26" s="87">
        <v>20</v>
      </c>
      <c r="C26" s="85"/>
      <c r="D26" s="85"/>
      <c r="E26" s="85"/>
      <c r="F26" s="85"/>
      <c r="G26" s="85"/>
      <c r="H26" s="85"/>
      <c r="I26" s="85"/>
      <c r="J26" s="85"/>
      <c r="K26" s="131">
        <f t="shared" si="0"/>
      </c>
      <c r="L26" s="141">
        <f t="shared" si="1"/>
      </c>
      <c r="M26" s="131">
        <f t="shared" si="2"/>
      </c>
      <c r="N26" s="131">
        <f t="shared" si="3"/>
      </c>
      <c r="O26" s="131">
        <f t="shared" si="4"/>
      </c>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V26" s="95" t="s">
        <v>33</v>
      </c>
      <c r="AW26" s="97">
        <f>COUNTIF(Ethnicity,"Black or black British: African")</f>
        <v>0</v>
      </c>
    </row>
    <row r="27" spans="2:49" s="42" customFormat="1" ht="30" customHeight="1" thickBot="1">
      <c r="B27" s="87">
        <v>21</v>
      </c>
      <c r="C27" s="85"/>
      <c r="D27" s="85"/>
      <c r="E27" s="85"/>
      <c r="F27" s="85"/>
      <c r="G27" s="85"/>
      <c r="H27" s="85"/>
      <c r="I27" s="85"/>
      <c r="J27" s="85"/>
      <c r="K27" s="131">
        <f t="shared" si="0"/>
      </c>
      <c r="L27" s="141">
        <f t="shared" si="1"/>
      </c>
      <c r="M27" s="131">
        <f t="shared" si="2"/>
      </c>
      <c r="N27" s="131">
        <f t="shared" si="3"/>
      </c>
      <c r="O27" s="131">
        <f t="shared" si="4"/>
      </c>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V27" s="95" t="s">
        <v>37</v>
      </c>
      <c r="AW27" s="97">
        <f>COUNTIF(Ethnicity,"Any other black background")</f>
        <v>0</v>
      </c>
    </row>
    <row r="28" spans="2:49" s="42" customFormat="1" ht="30" customHeight="1" thickBot="1">
      <c r="B28" s="87">
        <v>22</v>
      </c>
      <c r="C28" s="85"/>
      <c r="D28" s="85"/>
      <c r="E28" s="85"/>
      <c r="F28" s="85"/>
      <c r="G28" s="85"/>
      <c r="H28" s="85"/>
      <c r="I28" s="85"/>
      <c r="J28" s="85"/>
      <c r="K28" s="131">
        <f t="shared" si="0"/>
      </c>
      <c r="L28" s="141">
        <f t="shared" si="1"/>
      </c>
      <c r="M28" s="131">
        <f t="shared" si="2"/>
      </c>
      <c r="N28" s="131">
        <f t="shared" si="3"/>
      </c>
      <c r="O28" s="131">
        <f t="shared" si="4"/>
      </c>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V28" s="95" t="s">
        <v>28</v>
      </c>
      <c r="AW28" s="97">
        <f>COUNTIF(Ethnicity,"Chinese")</f>
        <v>0</v>
      </c>
    </row>
    <row r="29" spans="2:49" s="42" customFormat="1" ht="30" customHeight="1" thickBot="1">
      <c r="B29" s="87">
        <v>23</v>
      </c>
      <c r="C29" s="85"/>
      <c r="D29" s="85"/>
      <c r="E29" s="85"/>
      <c r="F29" s="85"/>
      <c r="G29" s="85"/>
      <c r="H29" s="85"/>
      <c r="I29" s="85"/>
      <c r="J29" s="85"/>
      <c r="K29" s="131">
        <f t="shared" si="0"/>
      </c>
      <c r="L29" s="141">
        <f t="shared" si="1"/>
      </c>
      <c r="M29" s="131">
        <f t="shared" si="2"/>
      </c>
      <c r="N29" s="131">
        <f t="shared" si="3"/>
      </c>
      <c r="O29" s="131">
        <f t="shared" si="4"/>
      </c>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V29" s="95" t="s">
        <v>38</v>
      </c>
      <c r="AW29" s="97">
        <f>COUNTIF(Ethnicity,"Any other ethnic group")</f>
        <v>0</v>
      </c>
    </row>
    <row r="30" spans="2:49" s="42" customFormat="1" ht="30" customHeight="1" thickBot="1">
      <c r="B30" s="87">
        <v>24</v>
      </c>
      <c r="C30" s="85"/>
      <c r="D30" s="85"/>
      <c r="E30" s="85"/>
      <c r="F30" s="85"/>
      <c r="G30" s="85"/>
      <c r="H30" s="85"/>
      <c r="I30" s="85"/>
      <c r="J30" s="85"/>
      <c r="K30" s="131">
        <f t="shared" si="0"/>
      </c>
      <c r="L30" s="141">
        <f t="shared" si="1"/>
      </c>
      <c r="M30" s="131">
        <f t="shared" si="2"/>
      </c>
      <c r="N30" s="131">
        <f t="shared" si="3"/>
      </c>
      <c r="O30" s="131">
        <f t="shared" si="4"/>
      </c>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V30" s="95" t="s">
        <v>29</v>
      </c>
      <c r="AW30" s="97">
        <f>COUNTIF(Ethnicity,"Not stated")</f>
        <v>0</v>
      </c>
    </row>
    <row r="31" spans="2:46" s="42" customFormat="1" ht="30" customHeight="1" thickBot="1">
      <c r="B31" s="87">
        <v>25</v>
      </c>
      <c r="C31" s="85"/>
      <c r="D31" s="85"/>
      <c r="E31" s="85"/>
      <c r="F31" s="85"/>
      <c r="G31" s="85"/>
      <c r="H31" s="85"/>
      <c r="I31" s="85"/>
      <c r="J31" s="85"/>
      <c r="K31" s="131">
        <f t="shared" si="0"/>
      </c>
      <c r="L31" s="141">
        <f t="shared" si="1"/>
      </c>
      <c r="M31" s="131">
        <f t="shared" si="2"/>
      </c>
      <c r="N31" s="131">
        <f t="shared" si="3"/>
      </c>
      <c r="O31" s="131">
        <f t="shared" si="4"/>
      </c>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row>
    <row r="32" spans="2:46" s="42" customFormat="1" ht="30" customHeight="1" thickBot="1">
      <c r="B32" s="87">
        <v>26</v>
      </c>
      <c r="C32" s="85"/>
      <c r="D32" s="85"/>
      <c r="E32" s="85"/>
      <c r="F32" s="85"/>
      <c r="G32" s="85"/>
      <c r="H32" s="85"/>
      <c r="I32" s="85"/>
      <c r="J32" s="85"/>
      <c r="K32" s="131">
        <f t="shared" si="0"/>
      </c>
      <c r="L32" s="141">
        <f t="shared" si="1"/>
      </c>
      <c r="M32" s="131">
        <f t="shared" si="2"/>
      </c>
      <c r="N32" s="131">
        <f t="shared" si="3"/>
      </c>
      <c r="O32" s="131">
        <f t="shared" si="4"/>
      </c>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row>
    <row r="33" spans="2:46" s="42" customFormat="1" ht="30" customHeight="1" thickBot="1">
      <c r="B33" s="87">
        <v>27</v>
      </c>
      <c r="C33" s="85"/>
      <c r="D33" s="85"/>
      <c r="E33" s="85"/>
      <c r="F33" s="85"/>
      <c r="G33" s="85"/>
      <c r="H33" s="85"/>
      <c r="I33" s="85"/>
      <c r="J33" s="85"/>
      <c r="K33" s="131">
        <f t="shared" si="0"/>
      </c>
      <c r="L33" s="141">
        <f t="shared" si="1"/>
      </c>
      <c r="M33" s="131">
        <f t="shared" si="2"/>
      </c>
      <c r="N33" s="131">
        <f t="shared" si="3"/>
      </c>
      <c r="O33" s="131">
        <f t="shared" si="4"/>
      </c>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row>
    <row r="34" spans="2:46" s="42" customFormat="1" ht="30" customHeight="1" thickBot="1">
      <c r="B34" s="87">
        <v>28</v>
      </c>
      <c r="C34" s="85"/>
      <c r="D34" s="85"/>
      <c r="E34" s="85"/>
      <c r="F34" s="85"/>
      <c r="G34" s="85"/>
      <c r="H34" s="85"/>
      <c r="I34" s="85"/>
      <c r="J34" s="85"/>
      <c r="K34" s="131">
        <f t="shared" si="0"/>
      </c>
      <c r="L34" s="141">
        <f t="shared" si="1"/>
      </c>
      <c r="M34" s="131">
        <f t="shared" si="2"/>
      </c>
      <c r="N34" s="131">
        <f t="shared" si="3"/>
      </c>
      <c r="O34" s="131">
        <f t="shared" si="4"/>
      </c>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row>
    <row r="35" spans="2:46" s="42" customFormat="1" ht="30" customHeight="1" thickBot="1">
      <c r="B35" s="87">
        <v>29</v>
      </c>
      <c r="C35" s="85"/>
      <c r="D35" s="85"/>
      <c r="E35" s="85"/>
      <c r="F35" s="85"/>
      <c r="G35" s="85"/>
      <c r="H35" s="85"/>
      <c r="I35" s="85"/>
      <c r="J35" s="85"/>
      <c r="K35" s="131">
        <f t="shared" si="0"/>
      </c>
      <c r="L35" s="141">
        <f t="shared" si="1"/>
      </c>
      <c r="M35" s="131">
        <f t="shared" si="2"/>
      </c>
      <c r="N35" s="131">
        <f t="shared" si="3"/>
      </c>
      <c r="O35" s="131">
        <f t="shared" si="4"/>
      </c>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row>
    <row r="36" spans="2:46" s="42" customFormat="1" ht="30" customHeight="1" thickBot="1">
      <c r="B36" s="87">
        <v>30</v>
      </c>
      <c r="C36" s="85"/>
      <c r="D36" s="85"/>
      <c r="E36" s="85"/>
      <c r="F36" s="85"/>
      <c r="G36" s="85"/>
      <c r="H36" s="85"/>
      <c r="I36" s="85"/>
      <c r="J36" s="85"/>
      <c r="K36" s="131">
        <f t="shared" si="0"/>
      </c>
      <c r="L36" s="141">
        <f t="shared" si="1"/>
      </c>
      <c r="M36" s="131">
        <f t="shared" si="2"/>
      </c>
      <c r="N36" s="131">
        <f t="shared" si="3"/>
      </c>
      <c r="O36" s="131">
        <f t="shared" si="4"/>
      </c>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row>
    <row r="37" spans="2:46" s="42" customFormat="1" ht="30" customHeight="1" thickBot="1">
      <c r="B37" s="88">
        <v>31</v>
      </c>
      <c r="C37" s="85"/>
      <c r="D37" s="85"/>
      <c r="E37" s="85"/>
      <c r="F37" s="85"/>
      <c r="G37" s="85"/>
      <c r="H37" s="85"/>
      <c r="I37" s="85"/>
      <c r="J37" s="85"/>
      <c r="K37" s="131">
        <f t="shared" si="0"/>
      </c>
      <c r="L37" s="141">
        <f t="shared" si="1"/>
      </c>
      <c r="M37" s="131">
        <f t="shared" si="2"/>
      </c>
      <c r="N37" s="131">
        <f t="shared" si="3"/>
      </c>
      <c r="O37" s="131">
        <f t="shared" si="4"/>
      </c>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row>
    <row r="38" spans="2:46" s="42" customFormat="1" ht="30" customHeight="1" thickBot="1">
      <c r="B38" s="87">
        <v>32</v>
      </c>
      <c r="C38" s="85"/>
      <c r="D38" s="85"/>
      <c r="E38" s="85"/>
      <c r="F38" s="85"/>
      <c r="G38" s="85"/>
      <c r="H38" s="85"/>
      <c r="I38" s="85"/>
      <c r="J38" s="85"/>
      <c r="K38" s="131">
        <f t="shared" si="0"/>
      </c>
      <c r="L38" s="141">
        <f t="shared" si="1"/>
      </c>
      <c r="M38" s="131">
        <f t="shared" si="2"/>
      </c>
      <c r="N38" s="131">
        <f t="shared" si="3"/>
      </c>
      <c r="O38" s="131">
        <f t="shared" si="4"/>
      </c>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row>
    <row r="39" spans="2:46" s="42" customFormat="1" ht="30" customHeight="1" thickBot="1">
      <c r="B39" s="87">
        <v>33</v>
      </c>
      <c r="C39" s="85"/>
      <c r="D39" s="85"/>
      <c r="E39" s="85"/>
      <c r="F39" s="85"/>
      <c r="G39" s="85"/>
      <c r="H39" s="85"/>
      <c r="I39" s="85"/>
      <c r="J39" s="85"/>
      <c r="K39" s="131">
        <f t="shared" si="0"/>
      </c>
      <c r="L39" s="141">
        <f t="shared" si="1"/>
      </c>
      <c r="M39" s="131">
        <f t="shared" si="2"/>
      </c>
      <c r="N39" s="131">
        <f t="shared" si="3"/>
      </c>
      <c r="O39" s="131">
        <f t="shared" si="4"/>
      </c>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row>
    <row r="40" spans="2:46" s="42" customFormat="1" ht="30" customHeight="1" thickBot="1">
      <c r="B40" s="87">
        <v>34</v>
      </c>
      <c r="C40" s="85"/>
      <c r="D40" s="85"/>
      <c r="E40" s="85"/>
      <c r="F40" s="85"/>
      <c r="G40" s="85"/>
      <c r="H40" s="85"/>
      <c r="I40" s="85"/>
      <c r="J40" s="85"/>
      <c r="K40" s="131">
        <f t="shared" si="0"/>
      </c>
      <c r="L40" s="141">
        <f t="shared" si="1"/>
      </c>
      <c r="M40" s="131">
        <f t="shared" si="2"/>
      </c>
      <c r="N40" s="131">
        <f t="shared" si="3"/>
      </c>
      <c r="O40" s="131">
        <f t="shared" si="4"/>
      </c>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row>
    <row r="41" spans="2:46" s="42" customFormat="1" ht="30" customHeight="1" thickBot="1">
      <c r="B41" s="87">
        <v>35</v>
      </c>
      <c r="C41" s="85"/>
      <c r="D41" s="85"/>
      <c r="E41" s="85"/>
      <c r="F41" s="85"/>
      <c r="G41" s="85"/>
      <c r="H41" s="85"/>
      <c r="I41" s="85"/>
      <c r="J41" s="85"/>
      <c r="K41" s="131">
        <f t="shared" si="0"/>
      </c>
      <c r="L41" s="141">
        <f t="shared" si="1"/>
      </c>
      <c r="M41" s="131">
        <f t="shared" si="2"/>
      </c>
      <c r="N41" s="131">
        <f t="shared" si="3"/>
      </c>
      <c r="O41" s="131">
        <f t="shared" si="4"/>
      </c>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row>
    <row r="42" spans="2:46" s="42" customFormat="1" ht="30" customHeight="1" thickBot="1">
      <c r="B42" s="87">
        <v>36</v>
      </c>
      <c r="C42" s="85"/>
      <c r="D42" s="85"/>
      <c r="E42" s="85"/>
      <c r="F42" s="85"/>
      <c r="G42" s="85"/>
      <c r="H42" s="85"/>
      <c r="I42" s="85"/>
      <c r="J42" s="85"/>
      <c r="K42" s="131">
        <f t="shared" si="0"/>
      </c>
      <c r="L42" s="141">
        <f t="shared" si="1"/>
      </c>
      <c r="M42" s="131">
        <f t="shared" si="2"/>
      </c>
      <c r="N42" s="131">
        <f t="shared" si="3"/>
      </c>
      <c r="O42" s="131">
        <f t="shared" si="4"/>
      </c>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row>
    <row r="43" spans="2:46" s="42" customFormat="1" ht="30" customHeight="1" thickBot="1">
      <c r="B43" s="87">
        <v>37</v>
      </c>
      <c r="C43" s="85"/>
      <c r="D43" s="85"/>
      <c r="E43" s="85"/>
      <c r="F43" s="85"/>
      <c r="G43" s="85"/>
      <c r="H43" s="85"/>
      <c r="I43" s="85"/>
      <c r="J43" s="85"/>
      <c r="K43" s="131">
        <f t="shared" si="0"/>
      </c>
      <c r="L43" s="141">
        <f t="shared" si="1"/>
      </c>
      <c r="M43" s="131">
        <f t="shared" si="2"/>
      </c>
      <c r="N43" s="131">
        <f t="shared" si="3"/>
      </c>
      <c r="O43" s="131">
        <f t="shared" si="4"/>
      </c>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row>
    <row r="44" spans="2:46" s="42" customFormat="1" ht="30" customHeight="1" thickBot="1">
      <c r="B44" s="87">
        <v>38</v>
      </c>
      <c r="C44" s="85"/>
      <c r="D44" s="85"/>
      <c r="E44" s="85"/>
      <c r="F44" s="85"/>
      <c r="G44" s="85"/>
      <c r="H44" s="85"/>
      <c r="I44" s="85"/>
      <c r="J44" s="85"/>
      <c r="K44" s="131">
        <f t="shared" si="0"/>
      </c>
      <c r="L44" s="141">
        <f t="shared" si="1"/>
      </c>
      <c r="M44" s="131">
        <f t="shared" si="2"/>
      </c>
      <c r="N44" s="131">
        <f t="shared" si="3"/>
      </c>
      <c r="O44" s="131">
        <f t="shared" si="4"/>
      </c>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row>
    <row r="45" spans="2:46" s="42" customFormat="1" ht="30" customHeight="1" thickBot="1">
      <c r="B45" s="87">
        <v>39</v>
      </c>
      <c r="C45" s="85"/>
      <c r="D45" s="85"/>
      <c r="E45" s="85"/>
      <c r="F45" s="85"/>
      <c r="G45" s="85"/>
      <c r="H45" s="85"/>
      <c r="I45" s="85"/>
      <c r="J45" s="85"/>
      <c r="K45" s="131">
        <f t="shared" si="0"/>
      </c>
      <c r="L45" s="141">
        <f t="shared" si="1"/>
      </c>
      <c r="M45" s="131">
        <f t="shared" si="2"/>
      </c>
      <c r="N45" s="131">
        <f t="shared" si="3"/>
      </c>
      <c r="O45" s="131">
        <f t="shared" si="4"/>
      </c>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row>
    <row r="46" spans="2:46" s="42" customFormat="1" ht="30" customHeight="1" thickBot="1">
      <c r="B46" s="87">
        <v>40</v>
      </c>
      <c r="C46" s="85"/>
      <c r="D46" s="85"/>
      <c r="E46" s="85"/>
      <c r="F46" s="85"/>
      <c r="G46" s="85"/>
      <c r="H46" s="85"/>
      <c r="I46" s="85"/>
      <c r="J46" s="85"/>
      <c r="K46" s="131">
        <f t="shared" si="0"/>
      </c>
      <c r="L46" s="141">
        <f t="shared" si="1"/>
      </c>
      <c r="M46" s="131">
        <f t="shared" si="2"/>
      </c>
      <c r="N46" s="131">
        <f t="shared" si="3"/>
      </c>
      <c r="O46" s="131">
        <f t="shared" si="4"/>
      </c>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row>
    <row r="47" spans="2:46" s="42" customFormat="1" ht="30" customHeight="1" thickBot="1">
      <c r="B47" s="87" t="s">
        <v>115</v>
      </c>
      <c r="C47" s="85"/>
      <c r="D47" s="85"/>
      <c r="E47" s="85"/>
      <c r="F47" s="85"/>
      <c r="G47" s="85"/>
      <c r="H47" s="85"/>
      <c r="I47" s="85"/>
      <c r="J47" s="85"/>
      <c r="K47" s="131">
        <f t="shared" si="0"/>
      </c>
      <c r="L47" s="141">
        <f t="shared" si="1"/>
      </c>
      <c r="M47" s="131">
        <f t="shared" si="2"/>
      </c>
      <c r="N47" s="131">
        <f t="shared" si="3"/>
      </c>
      <c r="O47" s="131">
        <f t="shared" si="4"/>
      </c>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row>
    <row r="48" spans="2:46" s="42" customFormat="1" ht="13.5" thickBot="1">
      <c r="B48" s="3" t="s">
        <v>5</v>
      </c>
      <c r="C48" s="46"/>
      <c r="D48" s="47"/>
      <c r="E48" s="48"/>
      <c r="F48" s="89">
        <f aca="true" t="shared" si="5" ref="F48:AT48">COUNTIF(F7:F47,"Yes")</f>
        <v>0</v>
      </c>
      <c r="G48" s="89">
        <f t="shared" si="5"/>
        <v>0</v>
      </c>
      <c r="H48" s="89">
        <f t="shared" si="5"/>
        <v>0</v>
      </c>
      <c r="I48" s="89">
        <f t="shared" si="5"/>
        <v>0</v>
      </c>
      <c r="J48" s="89">
        <f t="shared" si="5"/>
        <v>0</v>
      </c>
      <c r="K48" s="89">
        <f>COUNTIF(K7:K47,"Yes")</f>
        <v>0</v>
      </c>
      <c r="L48" s="89">
        <f>COUNTIF(L7:L47,"Yes")</f>
        <v>0</v>
      </c>
      <c r="M48" s="89">
        <f>COUNTIF(M7:M47,"Yes")</f>
        <v>0</v>
      </c>
      <c r="N48" s="89">
        <f>COUNTIF(N7:N47,"Yes")</f>
        <v>0</v>
      </c>
      <c r="O48" s="89">
        <f>COUNTIF(O7:O47,"Yes")</f>
        <v>0</v>
      </c>
      <c r="P48" s="89">
        <f t="shared" si="5"/>
        <v>0</v>
      </c>
      <c r="Q48" s="89">
        <f t="shared" si="5"/>
        <v>0</v>
      </c>
      <c r="R48" s="89">
        <f t="shared" si="5"/>
        <v>0</v>
      </c>
      <c r="S48" s="89">
        <f t="shared" si="5"/>
        <v>0</v>
      </c>
      <c r="T48" s="89">
        <f t="shared" si="5"/>
        <v>0</v>
      </c>
      <c r="U48" s="89">
        <f t="shared" si="5"/>
        <v>0</v>
      </c>
      <c r="V48" s="89">
        <f t="shared" si="5"/>
        <v>0</v>
      </c>
      <c r="W48" s="89">
        <f t="shared" si="5"/>
        <v>0</v>
      </c>
      <c r="X48" s="89">
        <f t="shared" si="5"/>
        <v>0</v>
      </c>
      <c r="Y48" s="89">
        <f t="shared" si="5"/>
        <v>0</v>
      </c>
      <c r="Z48" s="89">
        <f t="shared" si="5"/>
        <v>0</v>
      </c>
      <c r="AA48" s="89">
        <f t="shared" si="5"/>
        <v>0</v>
      </c>
      <c r="AB48" s="89">
        <f t="shared" si="5"/>
        <v>0</v>
      </c>
      <c r="AC48" s="89">
        <f t="shared" si="5"/>
        <v>0</v>
      </c>
      <c r="AD48" s="89">
        <f t="shared" si="5"/>
        <v>0</v>
      </c>
      <c r="AE48" s="89">
        <f t="shared" si="5"/>
        <v>0</v>
      </c>
      <c r="AF48" s="89">
        <f t="shared" si="5"/>
        <v>0</v>
      </c>
      <c r="AG48" s="89">
        <f t="shared" si="5"/>
        <v>0</v>
      </c>
      <c r="AH48" s="89">
        <f t="shared" si="5"/>
        <v>0</v>
      </c>
      <c r="AI48" s="89">
        <f t="shared" si="5"/>
        <v>0</v>
      </c>
      <c r="AJ48" s="89">
        <f t="shared" si="5"/>
        <v>0</v>
      </c>
      <c r="AK48" s="89">
        <f t="shared" si="5"/>
        <v>0</v>
      </c>
      <c r="AL48" s="89">
        <f t="shared" si="5"/>
        <v>0</v>
      </c>
      <c r="AM48" s="89">
        <f t="shared" si="5"/>
        <v>0</v>
      </c>
      <c r="AN48" s="89">
        <f t="shared" si="5"/>
        <v>0</v>
      </c>
      <c r="AO48" s="89">
        <f t="shared" si="5"/>
        <v>0</v>
      </c>
      <c r="AP48" s="89">
        <f t="shared" si="5"/>
        <v>0</v>
      </c>
      <c r="AQ48" s="89">
        <f t="shared" si="5"/>
        <v>0</v>
      </c>
      <c r="AR48" s="89">
        <f t="shared" si="5"/>
        <v>0</v>
      </c>
      <c r="AS48" s="89">
        <f t="shared" si="5"/>
        <v>0</v>
      </c>
      <c r="AT48" s="89">
        <f t="shared" si="5"/>
        <v>0</v>
      </c>
    </row>
    <row r="49" spans="2:46" s="42" customFormat="1" ht="13.5" thickBot="1">
      <c r="B49" s="3" t="s">
        <v>6</v>
      </c>
      <c r="C49" s="49"/>
      <c r="D49" s="40"/>
      <c r="E49" s="50"/>
      <c r="F49" s="89">
        <f aca="true" t="shared" si="6" ref="F49:AT49">COUNTIF(F7:F47,"No")</f>
        <v>0</v>
      </c>
      <c r="G49" s="89">
        <f t="shared" si="6"/>
        <v>0</v>
      </c>
      <c r="H49" s="89">
        <f t="shared" si="6"/>
        <v>0</v>
      </c>
      <c r="I49" s="89">
        <f t="shared" si="6"/>
        <v>0</v>
      </c>
      <c r="J49" s="89">
        <f t="shared" si="6"/>
        <v>0</v>
      </c>
      <c r="K49" s="89">
        <f>COUNTIF(K7:K47,"No")</f>
        <v>0</v>
      </c>
      <c r="L49" s="89">
        <f>COUNTIF(L7:L47,"No")</f>
        <v>0</v>
      </c>
      <c r="M49" s="89">
        <f>COUNTIF(M7:M47,"No")</f>
        <v>0</v>
      </c>
      <c r="N49" s="89">
        <f>COUNTIF(N7:N47,"No")</f>
        <v>0</v>
      </c>
      <c r="O49" s="89">
        <f>COUNTIF(O7:O47,"No")</f>
        <v>0</v>
      </c>
      <c r="P49" s="89">
        <f t="shared" si="6"/>
        <v>0</v>
      </c>
      <c r="Q49" s="89">
        <f t="shared" si="6"/>
        <v>0</v>
      </c>
      <c r="R49" s="89">
        <f t="shared" si="6"/>
        <v>0</v>
      </c>
      <c r="S49" s="89">
        <f t="shared" si="6"/>
        <v>0</v>
      </c>
      <c r="T49" s="89">
        <f t="shared" si="6"/>
        <v>0</v>
      </c>
      <c r="U49" s="89">
        <f t="shared" si="6"/>
        <v>0</v>
      </c>
      <c r="V49" s="89">
        <f t="shared" si="6"/>
        <v>0</v>
      </c>
      <c r="W49" s="89">
        <f t="shared" si="6"/>
        <v>0</v>
      </c>
      <c r="X49" s="89">
        <f t="shared" si="6"/>
        <v>0</v>
      </c>
      <c r="Y49" s="89">
        <f t="shared" si="6"/>
        <v>0</v>
      </c>
      <c r="Z49" s="89">
        <f t="shared" si="6"/>
        <v>0</v>
      </c>
      <c r="AA49" s="89">
        <f t="shared" si="6"/>
        <v>0</v>
      </c>
      <c r="AB49" s="89">
        <f t="shared" si="6"/>
        <v>0</v>
      </c>
      <c r="AC49" s="89">
        <f t="shared" si="6"/>
        <v>0</v>
      </c>
      <c r="AD49" s="89">
        <f t="shared" si="6"/>
        <v>0</v>
      </c>
      <c r="AE49" s="89">
        <f t="shared" si="6"/>
        <v>0</v>
      </c>
      <c r="AF49" s="89">
        <f t="shared" si="6"/>
        <v>0</v>
      </c>
      <c r="AG49" s="89">
        <f t="shared" si="6"/>
        <v>0</v>
      </c>
      <c r="AH49" s="89">
        <f t="shared" si="6"/>
        <v>0</v>
      </c>
      <c r="AI49" s="89">
        <f t="shared" si="6"/>
        <v>0</v>
      </c>
      <c r="AJ49" s="89">
        <f t="shared" si="6"/>
        <v>0</v>
      </c>
      <c r="AK49" s="89">
        <f t="shared" si="6"/>
        <v>0</v>
      </c>
      <c r="AL49" s="89">
        <f t="shared" si="6"/>
        <v>0</v>
      </c>
      <c r="AM49" s="89">
        <f t="shared" si="6"/>
        <v>0</v>
      </c>
      <c r="AN49" s="89">
        <f t="shared" si="6"/>
        <v>0</v>
      </c>
      <c r="AO49" s="89">
        <f t="shared" si="6"/>
        <v>0</v>
      </c>
      <c r="AP49" s="89">
        <f t="shared" si="6"/>
        <v>0</v>
      </c>
      <c r="AQ49" s="89">
        <f t="shared" si="6"/>
        <v>0</v>
      </c>
      <c r="AR49" s="89">
        <f t="shared" si="6"/>
        <v>0</v>
      </c>
      <c r="AS49" s="89">
        <f t="shared" si="6"/>
        <v>0</v>
      </c>
      <c r="AT49" s="89">
        <f t="shared" si="6"/>
        <v>0</v>
      </c>
    </row>
    <row r="50" spans="2:46" s="42" customFormat="1" ht="13.5" thickBot="1">
      <c r="B50" s="3" t="s">
        <v>7</v>
      </c>
      <c r="C50" s="49"/>
      <c r="D50" s="40"/>
      <c r="E50" s="50"/>
      <c r="F50" s="89">
        <f aca="true" t="shared" si="7" ref="F50:AT50">SUM(F48:F49)</f>
        <v>0</v>
      </c>
      <c r="G50" s="89">
        <f t="shared" si="7"/>
        <v>0</v>
      </c>
      <c r="H50" s="89">
        <f t="shared" si="7"/>
        <v>0</v>
      </c>
      <c r="I50" s="89">
        <f t="shared" si="7"/>
        <v>0</v>
      </c>
      <c r="J50" s="89">
        <f t="shared" si="7"/>
        <v>0</v>
      </c>
      <c r="K50" s="89">
        <f>SUM(K48:K49)</f>
        <v>0</v>
      </c>
      <c r="L50" s="89">
        <f>SUM(L48:L49)</f>
        <v>0</v>
      </c>
      <c r="M50" s="89">
        <f>SUM(M48:M49)</f>
        <v>0</v>
      </c>
      <c r="N50" s="89">
        <f>SUM(N48:N49)</f>
        <v>0</v>
      </c>
      <c r="O50" s="89">
        <f>SUM(O48:O49)</f>
        <v>0</v>
      </c>
      <c r="P50" s="89">
        <f t="shared" si="7"/>
        <v>0</v>
      </c>
      <c r="Q50" s="89">
        <f t="shared" si="7"/>
        <v>0</v>
      </c>
      <c r="R50" s="89">
        <f t="shared" si="7"/>
        <v>0</v>
      </c>
      <c r="S50" s="89">
        <f t="shared" si="7"/>
        <v>0</v>
      </c>
      <c r="T50" s="89">
        <f t="shared" si="7"/>
        <v>0</v>
      </c>
      <c r="U50" s="89">
        <f t="shared" si="7"/>
        <v>0</v>
      </c>
      <c r="V50" s="89">
        <f t="shared" si="7"/>
        <v>0</v>
      </c>
      <c r="W50" s="89">
        <f t="shared" si="7"/>
        <v>0</v>
      </c>
      <c r="X50" s="89">
        <f t="shared" si="7"/>
        <v>0</v>
      </c>
      <c r="Y50" s="89">
        <f t="shared" si="7"/>
        <v>0</v>
      </c>
      <c r="Z50" s="89">
        <f t="shared" si="7"/>
        <v>0</v>
      </c>
      <c r="AA50" s="89">
        <f t="shared" si="7"/>
        <v>0</v>
      </c>
      <c r="AB50" s="89">
        <f t="shared" si="7"/>
        <v>0</v>
      </c>
      <c r="AC50" s="89">
        <f t="shared" si="7"/>
        <v>0</v>
      </c>
      <c r="AD50" s="89">
        <f t="shared" si="7"/>
        <v>0</v>
      </c>
      <c r="AE50" s="89">
        <f t="shared" si="7"/>
        <v>0</v>
      </c>
      <c r="AF50" s="89">
        <f t="shared" si="7"/>
        <v>0</v>
      </c>
      <c r="AG50" s="89">
        <f t="shared" si="7"/>
        <v>0</v>
      </c>
      <c r="AH50" s="89">
        <f t="shared" si="7"/>
        <v>0</v>
      </c>
      <c r="AI50" s="89">
        <f t="shared" si="7"/>
        <v>0</v>
      </c>
      <c r="AJ50" s="89">
        <f t="shared" si="7"/>
        <v>0</v>
      </c>
      <c r="AK50" s="89">
        <f t="shared" si="7"/>
        <v>0</v>
      </c>
      <c r="AL50" s="89">
        <f t="shared" si="7"/>
        <v>0</v>
      </c>
      <c r="AM50" s="89">
        <f t="shared" si="7"/>
        <v>0</v>
      </c>
      <c r="AN50" s="89">
        <f t="shared" si="7"/>
        <v>0</v>
      </c>
      <c r="AO50" s="89">
        <f t="shared" si="7"/>
        <v>0</v>
      </c>
      <c r="AP50" s="89">
        <f t="shared" si="7"/>
        <v>0</v>
      </c>
      <c r="AQ50" s="89">
        <f t="shared" si="7"/>
        <v>0</v>
      </c>
      <c r="AR50" s="89">
        <f t="shared" si="7"/>
        <v>0</v>
      </c>
      <c r="AS50" s="89">
        <f t="shared" si="7"/>
        <v>0</v>
      </c>
      <c r="AT50" s="89">
        <f t="shared" si="7"/>
        <v>0</v>
      </c>
    </row>
    <row r="51" spans="2:46" s="54" customFormat="1" ht="13.5" thickBot="1">
      <c r="B51" s="5" t="s">
        <v>8</v>
      </c>
      <c r="C51" s="51"/>
      <c r="D51" s="52"/>
      <c r="E51" s="53"/>
      <c r="F51" s="90" t="str">
        <f aca="true" t="shared" si="8" ref="F51:AT51">IF(ISERROR(F48/F50),"%",F48/F50)</f>
        <v>%</v>
      </c>
      <c r="G51" s="90" t="str">
        <f t="shared" si="8"/>
        <v>%</v>
      </c>
      <c r="H51" s="90" t="str">
        <f t="shared" si="8"/>
        <v>%</v>
      </c>
      <c r="I51" s="90" t="str">
        <f t="shared" si="8"/>
        <v>%</v>
      </c>
      <c r="J51" s="90" t="str">
        <f t="shared" si="8"/>
        <v>%</v>
      </c>
      <c r="K51" s="90" t="str">
        <f>IF(ISERROR(K48/K50),"%",K48/K50)</f>
        <v>%</v>
      </c>
      <c r="L51" s="90" t="str">
        <f>IF(ISERROR(L48/L50),"%",L48/L50)</f>
        <v>%</v>
      </c>
      <c r="M51" s="90" t="str">
        <f>IF(ISERROR(M48/M50),"%",M48/M50)</f>
        <v>%</v>
      </c>
      <c r="N51" s="90" t="str">
        <f>IF(ISERROR(N48/N50),"%",N48/N50)</f>
        <v>%</v>
      </c>
      <c r="O51" s="90" t="str">
        <f>IF(ISERROR(O48/O50),"%",O48/O50)</f>
        <v>%</v>
      </c>
      <c r="P51" s="90" t="str">
        <f t="shared" si="8"/>
        <v>%</v>
      </c>
      <c r="Q51" s="90" t="str">
        <f t="shared" si="8"/>
        <v>%</v>
      </c>
      <c r="R51" s="90" t="str">
        <f t="shared" si="8"/>
        <v>%</v>
      </c>
      <c r="S51" s="90" t="str">
        <f t="shared" si="8"/>
        <v>%</v>
      </c>
      <c r="T51" s="90" t="str">
        <f t="shared" si="8"/>
        <v>%</v>
      </c>
      <c r="U51" s="90" t="str">
        <f t="shared" si="8"/>
        <v>%</v>
      </c>
      <c r="V51" s="90" t="str">
        <f t="shared" si="8"/>
        <v>%</v>
      </c>
      <c r="W51" s="90" t="str">
        <f t="shared" si="8"/>
        <v>%</v>
      </c>
      <c r="X51" s="90" t="str">
        <f t="shared" si="8"/>
        <v>%</v>
      </c>
      <c r="Y51" s="90" t="str">
        <f t="shared" si="8"/>
        <v>%</v>
      </c>
      <c r="Z51" s="90" t="str">
        <f t="shared" si="8"/>
        <v>%</v>
      </c>
      <c r="AA51" s="90" t="str">
        <f t="shared" si="8"/>
        <v>%</v>
      </c>
      <c r="AB51" s="90" t="str">
        <f t="shared" si="8"/>
        <v>%</v>
      </c>
      <c r="AC51" s="90" t="str">
        <f t="shared" si="8"/>
        <v>%</v>
      </c>
      <c r="AD51" s="90" t="str">
        <f t="shared" si="8"/>
        <v>%</v>
      </c>
      <c r="AE51" s="90" t="str">
        <f t="shared" si="8"/>
        <v>%</v>
      </c>
      <c r="AF51" s="90" t="str">
        <f t="shared" si="8"/>
        <v>%</v>
      </c>
      <c r="AG51" s="90" t="str">
        <f t="shared" si="8"/>
        <v>%</v>
      </c>
      <c r="AH51" s="90" t="str">
        <f t="shared" si="8"/>
        <v>%</v>
      </c>
      <c r="AI51" s="90" t="str">
        <f t="shared" si="8"/>
        <v>%</v>
      </c>
      <c r="AJ51" s="90" t="str">
        <f t="shared" si="8"/>
        <v>%</v>
      </c>
      <c r="AK51" s="90" t="str">
        <f t="shared" si="8"/>
        <v>%</v>
      </c>
      <c r="AL51" s="90" t="str">
        <f t="shared" si="8"/>
        <v>%</v>
      </c>
      <c r="AM51" s="90" t="str">
        <f t="shared" si="8"/>
        <v>%</v>
      </c>
      <c r="AN51" s="90" t="str">
        <f t="shared" si="8"/>
        <v>%</v>
      </c>
      <c r="AO51" s="90" t="str">
        <f t="shared" si="8"/>
        <v>%</v>
      </c>
      <c r="AP51" s="90" t="str">
        <f t="shared" si="8"/>
        <v>%</v>
      </c>
      <c r="AQ51" s="90" t="str">
        <f t="shared" si="8"/>
        <v>%</v>
      </c>
      <c r="AR51" s="90" t="str">
        <f t="shared" si="8"/>
        <v>%</v>
      </c>
      <c r="AS51" s="90" t="str">
        <f t="shared" si="8"/>
        <v>%</v>
      </c>
      <c r="AT51" s="90" t="str">
        <f t="shared" si="8"/>
        <v>%</v>
      </c>
    </row>
    <row r="52" spans="3:46" s="42" customFormat="1" ht="12.75">
      <c r="C52" s="55"/>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row>
    <row r="53" spans="3:46" s="42" customFormat="1" ht="13.5" thickBot="1">
      <c r="C53" s="55"/>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row>
    <row r="54" spans="2:46" s="42" customFormat="1" ht="13.5" thickBot="1">
      <c r="B54" s="3" t="s">
        <v>18</v>
      </c>
      <c r="C54" s="55"/>
      <c r="F54" s="89">
        <f aca="true" t="shared" si="9" ref="F54:AT54">COUNTIF(F7:F47,"NA")</f>
        <v>0</v>
      </c>
      <c r="G54" s="89">
        <f t="shared" si="9"/>
        <v>0</v>
      </c>
      <c r="H54" s="89">
        <f t="shared" si="9"/>
        <v>0</v>
      </c>
      <c r="I54" s="89">
        <f t="shared" si="9"/>
        <v>0</v>
      </c>
      <c r="J54" s="89">
        <f t="shared" si="9"/>
        <v>0</v>
      </c>
      <c r="K54" s="89"/>
      <c r="L54" s="89"/>
      <c r="M54" s="89"/>
      <c r="N54" s="89"/>
      <c r="O54" s="89"/>
      <c r="P54" s="89">
        <f t="shared" si="9"/>
        <v>0</v>
      </c>
      <c r="Q54" s="89">
        <f t="shared" si="9"/>
        <v>0</v>
      </c>
      <c r="R54" s="89">
        <f t="shared" si="9"/>
        <v>0</v>
      </c>
      <c r="S54" s="89">
        <f t="shared" si="9"/>
        <v>0</v>
      </c>
      <c r="T54" s="89">
        <f t="shared" si="9"/>
        <v>0</v>
      </c>
      <c r="U54" s="89">
        <f t="shared" si="9"/>
        <v>0</v>
      </c>
      <c r="V54" s="89">
        <f t="shared" si="9"/>
        <v>0</v>
      </c>
      <c r="W54" s="89">
        <f t="shared" si="9"/>
        <v>0</v>
      </c>
      <c r="X54" s="89">
        <f t="shared" si="9"/>
        <v>0</v>
      </c>
      <c r="Y54" s="89">
        <f t="shared" si="9"/>
        <v>0</v>
      </c>
      <c r="Z54" s="89">
        <f t="shared" si="9"/>
        <v>0</v>
      </c>
      <c r="AA54" s="89">
        <f t="shared" si="9"/>
        <v>0</v>
      </c>
      <c r="AB54" s="89">
        <f t="shared" si="9"/>
        <v>0</v>
      </c>
      <c r="AC54" s="89">
        <f t="shared" si="9"/>
        <v>0</v>
      </c>
      <c r="AD54" s="89">
        <f t="shared" si="9"/>
        <v>0</v>
      </c>
      <c r="AE54" s="89">
        <f t="shared" si="9"/>
        <v>0</v>
      </c>
      <c r="AF54" s="89">
        <f t="shared" si="9"/>
        <v>0</v>
      </c>
      <c r="AG54" s="89">
        <f t="shared" si="9"/>
        <v>0</v>
      </c>
      <c r="AH54" s="89">
        <f t="shared" si="9"/>
        <v>0</v>
      </c>
      <c r="AI54" s="89">
        <f t="shared" si="9"/>
        <v>0</v>
      </c>
      <c r="AJ54" s="89">
        <f t="shared" si="9"/>
        <v>0</v>
      </c>
      <c r="AK54" s="89">
        <f t="shared" si="9"/>
        <v>0</v>
      </c>
      <c r="AL54" s="89">
        <f t="shared" si="9"/>
        <v>0</v>
      </c>
      <c r="AM54" s="89">
        <f t="shared" si="9"/>
        <v>0</v>
      </c>
      <c r="AN54" s="89">
        <f t="shared" si="9"/>
        <v>0</v>
      </c>
      <c r="AO54" s="89">
        <f t="shared" si="9"/>
        <v>0</v>
      </c>
      <c r="AP54" s="89">
        <f t="shared" si="9"/>
        <v>0</v>
      </c>
      <c r="AQ54" s="89">
        <f t="shared" si="9"/>
        <v>0</v>
      </c>
      <c r="AR54" s="89">
        <f t="shared" si="9"/>
        <v>0</v>
      </c>
      <c r="AS54" s="89">
        <f t="shared" si="9"/>
        <v>0</v>
      </c>
      <c r="AT54" s="89">
        <f t="shared" si="9"/>
        <v>0</v>
      </c>
    </row>
    <row r="55" spans="2:46" s="42" customFormat="1" ht="13.5" thickBot="1">
      <c r="B55" s="3" t="s">
        <v>21</v>
      </c>
      <c r="C55" s="55"/>
      <c r="F55" s="89">
        <f aca="true" t="shared" si="10" ref="F55:AT55">COUNTIF(F7:F47,"*Exception*")</f>
        <v>0</v>
      </c>
      <c r="G55" s="89">
        <f t="shared" si="10"/>
        <v>0</v>
      </c>
      <c r="H55" s="89">
        <f t="shared" si="10"/>
        <v>0</v>
      </c>
      <c r="I55" s="89">
        <f t="shared" si="10"/>
        <v>0</v>
      </c>
      <c r="J55" s="89">
        <f t="shared" si="10"/>
        <v>0</v>
      </c>
      <c r="K55" s="89"/>
      <c r="L55" s="89"/>
      <c r="M55" s="89"/>
      <c r="N55" s="89"/>
      <c r="O55" s="89"/>
      <c r="P55" s="89">
        <f t="shared" si="10"/>
        <v>0</v>
      </c>
      <c r="Q55" s="89">
        <f t="shared" si="10"/>
        <v>0</v>
      </c>
      <c r="R55" s="89">
        <f t="shared" si="10"/>
        <v>0</v>
      </c>
      <c r="S55" s="89">
        <f t="shared" si="10"/>
        <v>0</v>
      </c>
      <c r="T55" s="89">
        <f t="shared" si="10"/>
        <v>0</v>
      </c>
      <c r="U55" s="89">
        <f t="shared" si="10"/>
        <v>0</v>
      </c>
      <c r="V55" s="89">
        <f t="shared" si="10"/>
        <v>0</v>
      </c>
      <c r="W55" s="89">
        <f t="shared" si="10"/>
        <v>0</v>
      </c>
      <c r="X55" s="89">
        <f t="shared" si="10"/>
        <v>0</v>
      </c>
      <c r="Y55" s="89">
        <f t="shared" si="10"/>
        <v>0</v>
      </c>
      <c r="Z55" s="89">
        <f t="shared" si="10"/>
        <v>0</v>
      </c>
      <c r="AA55" s="89">
        <f t="shared" si="10"/>
        <v>0</v>
      </c>
      <c r="AB55" s="89">
        <f t="shared" si="10"/>
        <v>0</v>
      </c>
      <c r="AC55" s="89">
        <f t="shared" si="10"/>
        <v>0</v>
      </c>
      <c r="AD55" s="89">
        <f t="shared" si="10"/>
        <v>0</v>
      </c>
      <c r="AE55" s="89">
        <f t="shared" si="10"/>
        <v>0</v>
      </c>
      <c r="AF55" s="89">
        <f t="shared" si="10"/>
        <v>0</v>
      </c>
      <c r="AG55" s="89">
        <f t="shared" si="10"/>
        <v>0</v>
      </c>
      <c r="AH55" s="89">
        <f t="shared" si="10"/>
        <v>0</v>
      </c>
      <c r="AI55" s="89">
        <f t="shared" si="10"/>
        <v>0</v>
      </c>
      <c r="AJ55" s="89">
        <f t="shared" si="10"/>
        <v>0</v>
      </c>
      <c r="AK55" s="89">
        <f t="shared" si="10"/>
        <v>0</v>
      </c>
      <c r="AL55" s="89">
        <f t="shared" si="10"/>
        <v>0</v>
      </c>
      <c r="AM55" s="89">
        <f t="shared" si="10"/>
        <v>0</v>
      </c>
      <c r="AN55" s="89">
        <f t="shared" si="10"/>
        <v>0</v>
      </c>
      <c r="AO55" s="89">
        <f t="shared" si="10"/>
        <v>0</v>
      </c>
      <c r="AP55" s="89">
        <f t="shared" si="10"/>
        <v>0</v>
      </c>
      <c r="AQ55" s="89">
        <f t="shared" si="10"/>
        <v>0</v>
      </c>
      <c r="AR55" s="89">
        <f t="shared" si="10"/>
        <v>0</v>
      </c>
      <c r="AS55" s="89">
        <f t="shared" si="10"/>
        <v>0</v>
      </c>
      <c r="AT55" s="89">
        <f t="shared" si="10"/>
        <v>0</v>
      </c>
    </row>
    <row r="58" spans="2:5" ht="14.25">
      <c r="B58" s="194" t="s">
        <v>85</v>
      </c>
      <c r="C58" s="194"/>
      <c r="D58" s="194"/>
      <c r="E58" s="194"/>
    </row>
    <row r="59" spans="2:5" ht="14.25">
      <c r="B59" s="186" t="s">
        <v>173</v>
      </c>
      <c r="C59" s="186"/>
      <c r="D59" s="186"/>
      <c r="E59" s="186"/>
    </row>
    <row r="60" spans="2:5" ht="14.25">
      <c r="B60" s="195" t="s">
        <v>174</v>
      </c>
      <c r="C60" s="195"/>
      <c r="D60" s="195"/>
      <c r="E60" s="195"/>
    </row>
    <row r="61" spans="2:5" ht="14.25">
      <c r="B61" s="195"/>
      <c r="C61" s="195"/>
      <c r="D61" s="195"/>
      <c r="E61" s="195"/>
    </row>
    <row r="62" spans="2:5" ht="14.25">
      <c r="B62" s="195"/>
      <c r="C62" s="195"/>
      <c r="D62" s="195"/>
      <c r="E62" s="195"/>
    </row>
    <row r="63" spans="2:5" ht="14.25">
      <c r="B63" s="186"/>
      <c r="C63" s="186"/>
      <c r="D63" s="186"/>
      <c r="E63" s="186"/>
    </row>
    <row r="64" spans="2:5" ht="14.25">
      <c r="B64" s="186"/>
      <c r="C64" s="186"/>
      <c r="D64" s="186"/>
      <c r="E64" s="186"/>
    </row>
    <row r="65" spans="2:5" ht="14.25">
      <c r="B65" s="186"/>
      <c r="C65" s="186"/>
      <c r="D65" s="186"/>
      <c r="E65" s="186"/>
    </row>
    <row r="66" spans="2:5" ht="14.25">
      <c r="B66" s="186"/>
      <c r="C66" s="186"/>
      <c r="D66" s="186"/>
      <c r="E66" s="186"/>
    </row>
    <row r="80" ht="14.25" hidden="1">
      <c r="B80" s="42" t="s">
        <v>22</v>
      </c>
    </row>
    <row r="81" ht="14.25" hidden="1">
      <c r="B81" s="42" t="s">
        <v>23</v>
      </c>
    </row>
    <row r="82" ht="14.25" hidden="1">
      <c r="B82" s="42" t="s">
        <v>34</v>
      </c>
    </row>
    <row r="83" ht="14.25" hidden="1">
      <c r="B83" s="42" t="s">
        <v>30</v>
      </c>
    </row>
    <row r="84" ht="14.25" hidden="1">
      <c r="B84" s="42" t="s">
        <v>31</v>
      </c>
    </row>
    <row r="85" ht="14.25" hidden="1">
      <c r="B85" s="42" t="s">
        <v>24</v>
      </c>
    </row>
    <row r="86" ht="14.25" hidden="1">
      <c r="B86" s="42" t="s">
        <v>35</v>
      </c>
    </row>
    <row r="87" ht="14.25" hidden="1">
      <c r="B87" s="42" t="s">
        <v>25</v>
      </c>
    </row>
    <row r="88" ht="14.25" hidden="1">
      <c r="B88" s="42" t="s">
        <v>26</v>
      </c>
    </row>
    <row r="89" ht="14.25" hidden="1">
      <c r="B89" s="42" t="s">
        <v>27</v>
      </c>
    </row>
    <row r="90" ht="14.25" hidden="1">
      <c r="B90" s="42" t="s">
        <v>36</v>
      </c>
    </row>
    <row r="91" ht="14.25" hidden="1">
      <c r="B91" s="42" t="s">
        <v>32</v>
      </c>
    </row>
    <row r="92" ht="14.25" hidden="1">
      <c r="B92" s="42" t="s">
        <v>33</v>
      </c>
    </row>
    <row r="93" ht="14.25" hidden="1">
      <c r="B93" s="42" t="s">
        <v>37</v>
      </c>
    </row>
    <row r="94" ht="14.25" hidden="1">
      <c r="B94" s="42" t="s">
        <v>28</v>
      </c>
    </row>
    <row r="95" ht="14.25" hidden="1">
      <c r="B95" s="42" t="s">
        <v>38</v>
      </c>
    </row>
    <row r="96" ht="14.25" hidden="1">
      <c r="B96" s="42" t="s">
        <v>29</v>
      </c>
    </row>
  </sheetData>
  <sheetProtection formatCells="0" formatColumns="0" formatRows="0" insertColumns="0" insertRows="0" insertHyperlinks="0" deleteColumns="0" deleteRows="0" sort="0" autoFilter="0" pivotTables="0"/>
  <mergeCells count="13">
    <mergeCell ref="B66:E66"/>
    <mergeCell ref="B65:E65"/>
    <mergeCell ref="B64:E64"/>
    <mergeCell ref="B63:E63"/>
    <mergeCell ref="B62:E62"/>
    <mergeCell ref="B61:E61"/>
    <mergeCell ref="B1:K1"/>
    <mergeCell ref="K4:O4"/>
    <mergeCell ref="H4:J4"/>
    <mergeCell ref="B60:E60"/>
    <mergeCell ref="B59:E59"/>
    <mergeCell ref="B58:E58"/>
    <mergeCell ref="B2:E2"/>
  </mergeCells>
  <conditionalFormatting sqref="O7:O47 M7:M47">
    <cfRule type="cellIs" priority="4" dxfId="6" operator="equal" stopIfTrue="1">
      <formula>FALSE</formula>
    </cfRule>
  </conditionalFormatting>
  <conditionalFormatting sqref="N7:N47">
    <cfRule type="cellIs" priority="2" dxfId="6" operator="equal" stopIfTrue="1">
      <formula>FALSE</formula>
    </cfRule>
    <cfRule type="cellIs" priority="3" dxfId="6" operator="equal" stopIfTrue="1">
      <formula>FALSE</formula>
    </cfRule>
  </conditionalFormatting>
  <dataValidations count="8">
    <dataValidation type="list" allowBlank="1" showInputMessage="1" showErrorMessage="1" sqref="D7:D47">
      <formula1>"Male,Female"</formula1>
    </dataValidation>
    <dataValidation type="list" allowBlank="1" showInputMessage="1" showErrorMessage="1" sqref="E7:E47">
      <formula1>$B$80:$B$96</formula1>
    </dataValidation>
    <dataValidation type="list" allowBlank="1" showInputMessage="1" showErrorMessage="1" sqref="P7:AT47">
      <formula1>"Yes, No, NA, Exception"</formula1>
    </dataValidation>
    <dataValidation type="list" allowBlank="1" showInputMessage="1" showErrorMessage="1" sqref="J7:J47">
      <formula1>"With LBBB, Without LBBB"</formula1>
    </dataValidation>
    <dataValidation type="list" allowBlank="1" showInputMessage="1" showErrorMessage="1" sqref="I7:I47">
      <formula1>"&lt;120,120-149, ≥150"</formula1>
    </dataValidation>
    <dataValidation type="list" allowBlank="1" showInputMessage="1" showErrorMessage="1" sqref="H7:H47">
      <formula1>"I, II, III, IV"</formula1>
    </dataValidation>
    <dataValidation type="list" allowBlank="1" showInputMessage="1" showErrorMessage="1" sqref="G7:G47">
      <formula1>"Yes, No, NA, Exception A, Exception B, Exception"</formula1>
    </dataValidation>
    <dataValidation type="list" allowBlank="1" showInputMessage="1" showErrorMessage="1" sqref="F7:F47">
      <formula1>"Yes, No"</formula1>
    </dataValidation>
  </dataValidations>
  <printOptions/>
  <pageMargins left="0.7086614173228347" right="0.7086614173228347" top="0.7480314960629921" bottom="0.7480314960629921" header="0.31496062992125984" footer="0.31496062992125984"/>
  <pageSetup fitToWidth="4" horizontalDpi="300" verticalDpi="300" orientation="landscape" paperSize="9" scale="50" r:id="rId1"/>
  <ignoredErrors>
    <ignoredError sqref="P54:AT55 P48:AT51 F54:J55 F48:J51" unlockedFormula="1"/>
  </ignoredErrors>
</worksheet>
</file>

<file path=xl/worksheets/sheet7.xml><?xml version="1.0" encoding="utf-8"?>
<worksheet xmlns="http://schemas.openxmlformats.org/spreadsheetml/2006/main" xmlns:r="http://schemas.openxmlformats.org/officeDocument/2006/relationships">
  <sheetPr codeName="Sheet10">
    <pageSetUpPr fitToPage="1"/>
  </sheetPr>
  <dimension ref="B1:N124"/>
  <sheetViews>
    <sheetView showGridLines="0" zoomScalePageLayoutView="0" workbookViewId="0" topLeftCell="A1">
      <selection activeCell="L13" sqref="L13"/>
    </sheetView>
  </sheetViews>
  <sheetFormatPr defaultColWidth="9.140625" defaultRowHeight="15"/>
  <cols>
    <col min="1" max="1" width="9.140625" style="29" customWidth="1"/>
    <col min="2" max="2" width="29.7109375" style="29" customWidth="1"/>
    <col min="3" max="4" width="11.421875" style="29" customWidth="1"/>
    <col min="5" max="5" width="30.57421875" style="29" customWidth="1"/>
    <col min="6" max="9" width="13.00390625" style="29" customWidth="1"/>
    <col min="10" max="16384" width="9.140625" style="29" customWidth="1"/>
  </cols>
  <sheetData>
    <row r="1" spans="2:9" ht="51.75" customHeight="1">
      <c r="B1" s="216" t="str">
        <f>'Hidden sheet'!B3&amp;" clinical audit report"</f>
        <v>Implantable cardioverter defibrillators and cardiac resynchronisation therapy for arrhythmias and heart failure clinical audit report</v>
      </c>
      <c r="C1" s="217"/>
      <c r="D1" s="217"/>
      <c r="E1" s="217"/>
      <c r="F1" s="217"/>
      <c r="G1" s="217"/>
      <c r="H1" s="217"/>
      <c r="I1" s="217"/>
    </row>
    <row r="2" spans="2:9" ht="15">
      <c r="B2" s="218"/>
      <c r="C2" s="218"/>
      <c r="D2" s="218"/>
      <c r="E2" s="218"/>
      <c r="F2" s="218"/>
      <c r="G2" s="218"/>
      <c r="H2" s="218"/>
      <c r="I2" s="169"/>
    </row>
    <row r="3" spans="2:14" s="82" customFormat="1" ht="15.75">
      <c r="B3" s="209" t="s">
        <v>41</v>
      </c>
      <c r="C3" s="209"/>
      <c r="D3" s="209"/>
      <c r="E3" s="212"/>
      <c r="F3" s="212"/>
      <c r="G3" s="212"/>
      <c r="H3" s="213"/>
      <c r="I3" s="213"/>
      <c r="J3" s="102"/>
      <c r="K3" s="102"/>
      <c r="L3" s="102"/>
      <c r="M3" s="102"/>
      <c r="N3" s="102"/>
    </row>
    <row r="4" spans="2:14" s="82" customFormat="1" ht="15.75" customHeight="1">
      <c r="B4" s="204" t="str">
        <f>Introduction!B1&amp;"."</f>
        <v>Implantable cardioverter defibrillators and cardiac resynchronisation therapy for arrhythmias and heart failure clinical audit.</v>
      </c>
      <c r="C4" s="204"/>
      <c r="D4" s="204"/>
      <c r="E4" s="205"/>
      <c r="F4" s="205"/>
      <c r="G4" s="205"/>
      <c r="H4" s="206"/>
      <c r="I4" s="206"/>
      <c r="J4" s="102"/>
      <c r="K4" s="102"/>
      <c r="L4" s="102"/>
      <c r="M4" s="102"/>
      <c r="N4" s="102"/>
    </row>
    <row r="5" spans="2:14" s="82" customFormat="1" ht="15.75" customHeight="1">
      <c r="B5" s="204"/>
      <c r="C5" s="204"/>
      <c r="D5" s="204"/>
      <c r="E5" s="205"/>
      <c r="F5" s="205"/>
      <c r="G5" s="205"/>
      <c r="H5" s="206"/>
      <c r="I5" s="206"/>
      <c r="J5" s="102"/>
      <c r="K5" s="102"/>
      <c r="L5" s="102"/>
      <c r="M5" s="102"/>
      <c r="N5" s="102"/>
    </row>
    <row r="6" spans="2:14" s="82" customFormat="1" ht="15.75">
      <c r="B6" s="209" t="s">
        <v>42</v>
      </c>
      <c r="C6" s="209"/>
      <c r="D6" s="209"/>
      <c r="E6" s="212"/>
      <c r="F6" s="212"/>
      <c r="G6" s="212"/>
      <c r="H6" s="213"/>
      <c r="I6" s="213"/>
      <c r="J6" s="102"/>
      <c r="K6" s="102"/>
      <c r="L6" s="102"/>
      <c r="M6" s="102"/>
      <c r="N6" s="102"/>
    </row>
    <row r="7" spans="2:14" s="82" customFormat="1" ht="31.5" customHeight="1">
      <c r="B7" s="204" t="str">
        <f>"The aim of this clinical audit is "&amp;'Hidden sheet'!B6&amp;"."</f>
        <v>The aim of this clinical audit is to ensure that implantable cardioverter defibrillators and cardiac resynchronisation therapy are offered to the people for whom NICE says they should be a treatment option.</v>
      </c>
      <c r="C7" s="204"/>
      <c r="D7" s="204"/>
      <c r="E7" s="205"/>
      <c r="F7" s="205"/>
      <c r="G7" s="205"/>
      <c r="H7" s="206"/>
      <c r="I7" s="206"/>
      <c r="J7" s="102"/>
      <c r="K7" s="102"/>
      <c r="L7" s="102"/>
      <c r="M7" s="102"/>
      <c r="N7" s="102"/>
    </row>
    <row r="8" spans="2:14" s="82" customFormat="1" ht="15.75" customHeight="1">
      <c r="B8" s="204"/>
      <c r="C8" s="204"/>
      <c r="D8" s="204"/>
      <c r="E8" s="205"/>
      <c r="F8" s="205"/>
      <c r="G8" s="205"/>
      <c r="H8" s="206"/>
      <c r="I8" s="206"/>
      <c r="J8" s="102"/>
      <c r="K8" s="102"/>
      <c r="L8" s="102"/>
      <c r="M8" s="102"/>
      <c r="N8" s="102"/>
    </row>
    <row r="9" spans="2:14" s="82" customFormat="1" ht="15.75">
      <c r="B9" s="209" t="s">
        <v>62</v>
      </c>
      <c r="C9" s="209"/>
      <c r="D9" s="209"/>
      <c r="E9" s="212"/>
      <c r="F9" s="212"/>
      <c r="G9" s="212"/>
      <c r="H9" s="213"/>
      <c r="I9" s="213"/>
      <c r="J9" s="102"/>
      <c r="K9" s="102"/>
      <c r="L9" s="102"/>
      <c r="M9" s="102"/>
      <c r="N9" s="102"/>
    </row>
    <row r="10" spans="2:14" s="82" customFormat="1" ht="30" customHeight="1">
      <c r="B10" s="204" t="s">
        <v>218</v>
      </c>
      <c r="C10" s="204"/>
      <c r="D10" s="204"/>
      <c r="E10" s="205"/>
      <c r="F10" s="205"/>
      <c r="G10" s="205"/>
      <c r="H10" s="206"/>
      <c r="I10" s="206"/>
      <c r="J10" s="102"/>
      <c r="K10" s="102"/>
      <c r="L10" s="102"/>
      <c r="M10" s="102"/>
      <c r="N10" s="102"/>
    </row>
    <row r="11" spans="2:14" s="82" customFormat="1" ht="15.75" customHeight="1">
      <c r="B11" s="204"/>
      <c r="C11" s="204"/>
      <c r="D11" s="204"/>
      <c r="E11" s="205"/>
      <c r="F11" s="205"/>
      <c r="G11" s="205"/>
      <c r="H11" s="206"/>
      <c r="I11" s="206"/>
      <c r="J11" s="102"/>
      <c r="K11" s="102"/>
      <c r="L11" s="102"/>
      <c r="M11" s="102"/>
      <c r="N11" s="102"/>
    </row>
    <row r="12" spans="2:14" s="82" customFormat="1" ht="15.75">
      <c r="B12" s="209" t="s">
        <v>43</v>
      </c>
      <c r="C12" s="209"/>
      <c r="D12" s="209"/>
      <c r="E12" s="212"/>
      <c r="F12" s="212"/>
      <c r="G12" s="212"/>
      <c r="H12" s="213"/>
      <c r="I12" s="213"/>
      <c r="J12" s="102"/>
      <c r="K12" s="102"/>
      <c r="L12" s="102"/>
      <c r="M12" s="102"/>
      <c r="N12" s="102"/>
    </row>
    <row r="13" spans="2:14" s="82" customFormat="1" ht="15" customHeight="1">
      <c r="B13" s="204" t="str">
        <f>"The audit sample includes "&amp;'Hidden sheet'!B9&amp;"."</f>
        <v>The audit sample includes patients with an arrhythmia and/or heart failure.</v>
      </c>
      <c r="C13" s="204"/>
      <c r="D13" s="204"/>
      <c r="E13" s="205"/>
      <c r="F13" s="205"/>
      <c r="G13" s="205"/>
      <c r="H13" s="206"/>
      <c r="I13" s="206"/>
      <c r="J13" s="102"/>
      <c r="K13" s="102"/>
      <c r="L13" s="102"/>
      <c r="M13" s="102"/>
      <c r="N13" s="102"/>
    </row>
    <row r="14" spans="2:14" s="82" customFormat="1" ht="15">
      <c r="B14" s="204"/>
      <c r="C14" s="204"/>
      <c r="D14" s="204"/>
      <c r="E14" s="205"/>
      <c r="F14" s="205"/>
      <c r="G14" s="205"/>
      <c r="H14" s="206"/>
      <c r="I14" s="206"/>
      <c r="J14" s="102"/>
      <c r="K14" s="102"/>
      <c r="L14" s="102"/>
      <c r="M14" s="102"/>
      <c r="N14" s="102"/>
    </row>
    <row r="15" spans="2:14" s="82" customFormat="1" ht="20.25" customHeight="1">
      <c r="B15" s="209" t="s">
        <v>48</v>
      </c>
      <c r="C15" s="209"/>
      <c r="D15" s="209"/>
      <c r="E15" s="209"/>
      <c r="F15" s="209"/>
      <c r="G15" s="209"/>
      <c r="H15" s="213"/>
      <c r="I15" s="213"/>
      <c r="J15" s="102"/>
      <c r="K15" s="102"/>
      <c r="L15" s="102"/>
      <c r="M15" s="102"/>
      <c r="N15" s="102"/>
    </row>
    <row r="16" spans="2:9" s="82" customFormat="1" ht="15">
      <c r="B16" s="168"/>
      <c r="C16" s="187"/>
      <c r="D16" s="187"/>
      <c r="E16" s="187"/>
      <c r="F16" s="31" t="s">
        <v>19</v>
      </c>
      <c r="G16" s="32">
        <f>COUNTA('Arrhythmia data collection'!C8:C48)</f>
        <v>0</v>
      </c>
      <c r="H16" s="31" t="s">
        <v>20</v>
      </c>
      <c r="I16" s="35">
        <f>COUNTA('Arrhythmia re-audit'!C8:C48)</f>
        <v>0</v>
      </c>
    </row>
    <row r="17" spans="2:9" s="82" customFormat="1" ht="15.75" thickBot="1">
      <c r="B17" s="214"/>
      <c r="C17" s="215"/>
      <c r="D17" s="215"/>
      <c r="E17" s="215"/>
      <c r="F17" s="215"/>
      <c r="G17" s="215"/>
      <c r="H17" s="215"/>
      <c r="I17" s="215"/>
    </row>
    <row r="18" spans="2:9" s="106" customFormat="1" ht="15.75" thickBot="1">
      <c r="B18" s="207" t="s">
        <v>146</v>
      </c>
      <c r="C18" s="208"/>
      <c r="D18" s="208"/>
      <c r="E18" s="208"/>
      <c r="F18" s="208"/>
      <c r="G18" s="208"/>
      <c r="H18" s="208"/>
      <c r="I18" s="210"/>
    </row>
    <row r="19" spans="2:9" ht="15.75" thickBot="1">
      <c r="B19" s="207" t="s">
        <v>62</v>
      </c>
      <c r="C19" s="208"/>
      <c r="D19" s="208"/>
      <c r="E19" s="210"/>
      <c r="F19" s="207" t="s">
        <v>49</v>
      </c>
      <c r="G19" s="208"/>
      <c r="H19" s="207" t="s">
        <v>50</v>
      </c>
      <c r="I19" s="210"/>
    </row>
    <row r="20" spans="2:9" ht="46.5" customHeight="1" thickBot="1">
      <c r="B20" s="201" t="str">
        <f>'Audit standards'!B13</f>
        <v>1. People with previous serious ventricular arrhythmia are offered an ICD as a treatment option.</v>
      </c>
      <c r="C20" s="202"/>
      <c r="D20" s="202"/>
      <c r="E20" s="203"/>
      <c r="F20" s="36" t="str">
        <f>'Arrhythmia data collection'!L52</f>
        <v>%</v>
      </c>
      <c r="G20" s="36" t="str">
        <f>'Arrhythmia data collection'!L49&amp;"/"&amp;'Arrhythmia data collection'!L51</f>
        <v>0/0</v>
      </c>
      <c r="H20" s="36" t="str">
        <f>'Arrhythmia re-audit'!L52</f>
        <v>%</v>
      </c>
      <c r="I20" s="36" t="str">
        <f>'Arrhythmia re-audit'!L49&amp;"/"&amp;'Arrhythmia re-audit'!L51</f>
        <v>0/0</v>
      </c>
    </row>
    <row r="21" spans="2:9" ht="46.5" customHeight="1" thickBot="1">
      <c r="B21" s="201" t="str">
        <f>'Audit standards'!B14</f>
        <v>2. People who have a familial cardiac condition with a high risk of sudden death are offered an ICD as a treatment option.</v>
      </c>
      <c r="C21" s="202"/>
      <c r="D21" s="202"/>
      <c r="E21" s="203"/>
      <c r="F21" s="37" t="str">
        <f>'Arrhythmia data collection'!M52</f>
        <v>%</v>
      </c>
      <c r="G21" s="36" t="str">
        <f>'Arrhythmia data collection'!M49&amp;"/"&amp;'Arrhythmia data collection'!M51</f>
        <v>0/0</v>
      </c>
      <c r="H21" s="37" t="str">
        <f>'Arrhythmia re-audit'!M52</f>
        <v>%</v>
      </c>
      <c r="I21" s="36" t="str">
        <f>'Arrhythmia re-audit'!M49&amp;"/"&amp;'Arrhythmia re-audit'!M51</f>
        <v>0/0</v>
      </c>
    </row>
    <row r="22" spans="2:9" ht="46.5" customHeight="1" thickBot="1">
      <c r="B22" s="201" t="str">
        <f>'Audit standards'!B15</f>
        <v>3. People who have had surgical repair of congenital heart disease are offered an ICD as a treatment option.</v>
      </c>
      <c r="C22" s="202"/>
      <c r="D22" s="202"/>
      <c r="E22" s="203"/>
      <c r="F22" s="37" t="str">
        <f>'Arrhythmia data collection'!N52</f>
        <v>%</v>
      </c>
      <c r="G22" s="36" t="str">
        <f>'Arrhythmia data collection'!N49&amp;"/"&amp;'Arrhythmia data collection'!N51</f>
        <v>0/0</v>
      </c>
      <c r="H22" s="37" t="str">
        <f>'Arrhythmia re-audit'!N52</f>
        <v>%</v>
      </c>
      <c r="I22" s="36" t="str">
        <f>'Arrhythmia re-audit'!N49&amp;"/"&amp;'Arrhythmia re-audit'!N51</f>
        <v>0/0</v>
      </c>
    </row>
    <row r="23" spans="2:14" s="106" customFormat="1" ht="15" customHeight="1">
      <c r="B23" s="204"/>
      <c r="C23" s="204"/>
      <c r="D23" s="204"/>
      <c r="E23" s="205"/>
      <c r="F23" s="205"/>
      <c r="G23" s="205"/>
      <c r="H23" s="206"/>
      <c r="I23" s="206"/>
      <c r="J23" s="102"/>
      <c r="K23" s="102"/>
      <c r="L23" s="102"/>
      <c r="M23" s="102"/>
      <c r="N23" s="102"/>
    </row>
    <row r="24" spans="2:9" s="106" customFormat="1" ht="15">
      <c r="B24" s="168"/>
      <c r="C24" s="187"/>
      <c r="D24" s="187"/>
      <c r="E24" s="187"/>
      <c r="F24" s="31" t="s">
        <v>19</v>
      </c>
      <c r="G24" s="32">
        <f>COUNTA('Heart failure data collection'!C7:C47)</f>
        <v>0</v>
      </c>
      <c r="H24" s="31" t="s">
        <v>20</v>
      </c>
      <c r="I24" s="35">
        <f>COUNTA('Heart failure re-audit'!C7:C47)</f>
        <v>0</v>
      </c>
    </row>
    <row r="25" spans="2:9" s="106" customFormat="1" ht="15.75" thickBot="1">
      <c r="B25" s="142"/>
      <c r="C25" s="143"/>
      <c r="D25" s="143"/>
      <c r="E25" s="143"/>
      <c r="F25" s="31"/>
      <c r="G25" s="32"/>
      <c r="H25" s="31"/>
      <c r="I25" s="35"/>
    </row>
    <row r="26" spans="2:9" s="106" customFormat="1" ht="15.75" thickBot="1">
      <c r="B26" s="207" t="s">
        <v>149</v>
      </c>
      <c r="C26" s="208"/>
      <c r="D26" s="208"/>
      <c r="E26" s="208"/>
      <c r="F26" s="208"/>
      <c r="G26" s="208"/>
      <c r="H26" s="208"/>
      <c r="I26" s="210"/>
    </row>
    <row r="27" spans="2:9" s="106" customFormat="1" ht="15.75" thickBot="1">
      <c r="B27" s="207" t="s">
        <v>62</v>
      </c>
      <c r="C27" s="208"/>
      <c r="D27" s="208"/>
      <c r="E27" s="210"/>
      <c r="F27" s="207" t="s">
        <v>49</v>
      </c>
      <c r="G27" s="208"/>
      <c r="H27" s="207" t="s">
        <v>50</v>
      </c>
      <c r="I27" s="210"/>
    </row>
    <row r="28" spans="2:9" ht="46.5" customHeight="1" thickBot="1">
      <c r="B28" s="201" t="str">
        <f>'Audit standards'!B17</f>
        <v>4a. People with heart failure who have left ventricular dysfunction with an LVEF of 35% or less are offered an ICD or CRT as a treatment option.</v>
      </c>
      <c r="C28" s="202"/>
      <c r="D28" s="202"/>
      <c r="E28" s="203"/>
      <c r="F28" s="37" t="str">
        <f>'Heart failure data collection'!G51</f>
        <v>%</v>
      </c>
      <c r="G28" s="36" t="str">
        <f>'Heart failure data collection'!G48&amp;"/"&amp;'Heart failure data collection'!G50</f>
        <v>0/0</v>
      </c>
      <c r="H28" s="37" t="str">
        <f>'Heart failure re-audit'!G51</f>
        <v>%</v>
      </c>
      <c r="I28" s="36" t="str">
        <f>'Heart failure re-audit'!G48&amp;"/"&amp;'Heart failure re-audit'!G50</f>
        <v>0/0</v>
      </c>
    </row>
    <row r="29" spans="2:9" ht="46.5" customHeight="1" thickBot="1">
      <c r="B29" s="201" t="str">
        <f>'Audit standards'!B18</f>
        <v>4b. People are offered the treatment option (ICD, CRT-D and/or CRT-P) specified in table 1 of the NICE guidance.</v>
      </c>
      <c r="C29" s="202"/>
      <c r="D29" s="202"/>
      <c r="E29" s="203"/>
      <c r="F29" s="37" t="str">
        <f>'Heart failure data collection'!P51</f>
        <v>%</v>
      </c>
      <c r="G29" s="36" t="str">
        <f>'Heart failure data collection'!P48&amp;"/"&amp;'Heart failure data collection'!P50</f>
        <v>0/0</v>
      </c>
      <c r="H29" s="37" t="str">
        <f>'Heart failure re-audit'!P51</f>
        <v>%</v>
      </c>
      <c r="I29" s="36" t="str">
        <f>'Heart failure re-audit'!P48&amp;"/"&amp;'Heart failure re-audit'!P50</f>
        <v>0/0</v>
      </c>
    </row>
    <row r="30" spans="2:9" ht="46.5" customHeight="1" hidden="1" thickBot="1">
      <c r="B30" s="201" t="str">
        <f>'Audit standards'!B19</f>
        <v>6. [Provide audit standard here]</v>
      </c>
      <c r="C30" s="202"/>
      <c r="D30" s="202"/>
      <c r="E30" s="203"/>
      <c r="F30" s="37"/>
      <c r="G30" s="38"/>
      <c r="H30" s="37"/>
      <c r="I30" s="38"/>
    </row>
    <row r="31" spans="2:9" ht="46.5" customHeight="1" hidden="1" thickBot="1">
      <c r="B31" s="201" t="str">
        <f>'Audit standards'!B20</f>
        <v>7. [Provide audit standard here]</v>
      </c>
      <c r="C31" s="202"/>
      <c r="D31" s="202"/>
      <c r="E31" s="203"/>
      <c r="F31" s="37"/>
      <c r="G31" s="38"/>
      <c r="H31" s="37"/>
      <c r="I31" s="38"/>
    </row>
    <row r="32" spans="2:9" ht="46.5" customHeight="1" hidden="1" thickBot="1">
      <c r="B32" s="201" t="str">
        <f>'Audit standards'!B21</f>
        <v>8. [Provide audit standard here]</v>
      </c>
      <c r="C32" s="202"/>
      <c r="D32" s="202"/>
      <c r="E32" s="203"/>
      <c r="F32" s="37"/>
      <c r="G32" s="38"/>
      <c r="H32" s="37"/>
      <c r="I32" s="38"/>
    </row>
    <row r="33" spans="2:9" ht="46.5" customHeight="1" hidden="1" thickBot="1">
      <c r="B33" s="201" t="str">
        <f>'Audit standards'!B22</f>
        <v>9. [Provide audit standard here]</v>
      </c>
      <c r="C33" s="202"/>
      <c r="D33" s="202"/>
      <c r="E33" s="203"/>
      <c r="F33" s="37"/>
      <c r="G33" s="38"/>
      <c r="H33" s="37"/>
      <c r="I33" s="38"/>
    </row>
    <row r="34" spans="2:9" ht="46.5" customHeight="1" hidden="1" thickBot="1">
      <c r="B34" s="201" t="str">
        <f>'Audit standards'!B23</f>
        <v>10. [Provide audit standard here]</v>
      </c>
      <c r="C34" s="202"/>
      <c r="D34" s="202"/>
      <c r="E34" s="203"/>
      <c r="F34" s="37"/>
      <c r="G34" s="38"/>
      <c r="H34" s="37"/>
      <c r="I34" s="38"/>
    </row>
    <row r="35" spans="2:9" ht="46.5" customHeight="1" hidden="1" thickBot="1">
      <c r="B35" s="201" t="str">
        <f>'Audit standards'!B24</f>
        <v>11. [Provide audit standard here]</v>
      </c>
      <c r="C35" s="202"/>
      <c r="D35" s="202"/>
      <c r="E35" s="203"/>
      <c r="F35" s="37"/>
      <c r="G35" s="38"/>
      <c r="H35" s="37"/>
      <c r="I35" s="38"/>
    </row>
    <row r="36" spans="2:9" ht="46.5" customHeight="1" hidden="1" thickBot="1">
      <c r="B36" s="201" t="str">
        <f>'Audit standards'!B25</f>
        <v>12. [Provide audit standard here]</v>
      </c>
      <c r="C36" s="202"/>
      <c r="D36" s="202"/>
      <c r="E36" s="203"/>
      <c r="F36" s="37"/>
      <c r="G36" s="38"/>
      <c r="H36" s="37"/>
      <c r="I36" s="38"/>
    </row>
    <row r="37" spans="2:9" s="82" customFormat="1" ht="46.5" customHeight="1" hidden="1" thickBot="1">
      <c r="B37" s="201" t="str">
        <f>'Audit standards'!B26</f>
        <v>13. [Provide audit standard here]</v>
      </c>
      <c r="C37" s="202"/>
      <c r="D37" s="202"/>
      <c r="E37" s="203"/>
      <c r="F37" s="37"/>
      <c r="G37" s="38"/>
      <c r="H37" s="37"/>
      <c r="I37" s="38"/>
    </row>
    <row r="38" spans="2:9" s="82" customFormat="1" ht="46.5" customHeight="1" hidden="1" thickBot="1">
      <c r="B38" s="201" t="str">
        <f>'Audit standards'!B27</f>
        <v>14. [Provide audit standard here]</v>
      </c>
      <c r="C38" s="202"/>
      <c r="D38" s="202"/>
      <c r="E38" s="203"/>
      <c r="F38" s="37"/>
      <c r="G38" s="38"/>
      <c r="H38" s="37"/>
      <c r="I38" s="38"/>
    </row>
    <row r="39" spans="2:9" s="82" customFormat="1" ht="46.5" customHeight="1" hidden="1" thickBot="1">
      <c r="B39" s="201" t="str">
        <f>'Audit standards'!B28</f>
        <v>15. [Provide audit standard here]</v>
      </c>
      <c r="C39" s="202"/>
      <c r="D39" s="202"/>
      <c r="E39" s="203"/>
      <c r="F39" s="37"/>
      <c r="G39" s="38"/>
      <c r="H39" s="37"/>
      <c r="I39" s="38"/>
    </row>
    <row r="40" s="82" customFormat="1" ht="14.25"/>
    <row r="41" spans="2:9" s="82" customFormat="1" ht="15.75">
      <c r="B41" s="209" t="s">
        <v>45</v>
      </c>
      <c r="C41" s="209"/>
      <c r="D41" s="209"/>
      <c r="E41" s="209"/>
      <c r="F41" s="209"/>
      <c r="G41" s="209"/>
      <c r="H41" s="209"/>
      <c r="I41" s="102"/>
    </row>
    <row r="42" spans="2:9" s="82" customFormat="1" ht="32.25" customHeight="1">
      <c r="B42" s="204" t="s">
        <v>125</v>
      </c>
      <c r="C42" s="204"/>
      <c r="D42" s="204"/>
      <c r="E42" s="204"/>
      <c r="F42" s="204"/>
      <c r="G42" s="204"/>
      <c r="H42" s="204"/>
      <c r="I42" s="204"/>
    </row>
    <row r="43" spans="2:9" s="82" customFormat="1" ht="14.25">
      <c r="B43" s="204"/>
      <c r="C43" s="204"/>
      <c r="D43" s="204"/>
      <c r="E43" s="204"/>
      <c r="F43" s="204"/>
      <c r="G43" s="204"/>
      <c r="H43" s="204"/>
      <c r="I43" s="204"/>
    </row>
    <row r="44" spans="2:9" s="82" customFormat="1" ht="14.25">
      <c r="B44" s="204" t="s">
        <v>52</v>
      </c>
      <c r="C44" s="204"/>
      <c r="D44" s="204"/>
      <c r="E44" s="204"/>
      <c r="F44" s="204"/>
      <c r="G44" s="204"/>
      <c r="H44" s="204"/>
      <c r="I44" s="204"/>
    </row>
    <row r="45" spans="2:9" s="82" customFormat="1" ht="14.25">
      <c r="B45" s="204"/>
      <c r="C45" s="204"/>
      <c r="D45" s="204"/>
      <c r="E45" s="204"/>
      <c r="F45" s="204"/>
      <c r="G45" s="204"/>
      <c r="H45" s="204"/>
      <c r="I45" s="204"/>
    </row>
    <row r="46" spans="2:9" s="82" customFormat="1" ht="14.25">
      <c r="B46" s="211"/>
      <c r="C46" s="211"/>
      <c r="D46" s="211"/>
      <c r="E46" s="211"/>
      <c r="F46" s="211"/>
      <c r="G46" s="211"/>
      <c r="H46" s="211"/>
      <c r="I46" s="211"/>
    </row>
    <row r="47" spans="2:9" s="82" customFormat="1" ht="14.25">
      <c r="B47" s="211"/>
      <c r="C47" s="211"/>
      <c r="D47" s="211"/>
      <c r="E47" s="211"/>
      <c r="F47" s="211"/>
      <c r="G47" s="211"/>
      <c r="H47" s="211"/>
      <c r="I47" s="211"/>
    </row>
    <row r="48" spans="2:9" s="82" customFormat="1" ht="14.25">
      <c r="B48" s="211"/>
      <c r="C48" s="211"/>
      <c r="D48" s="211"/>
      <c r="E48" s="211"/>
      <c r="F48" s="211"/>
      <c r="G48" s="211"/>
      <c r="H48" s="211"/>
      <c r="I48" s="211"/>
    </row>
    <row r="49" spans="2:9" s="82" customFormat="1" ht="14.25">
      <c r="B49" s="211"/>
      <c r="C49" s="211"/>
      <c r="D49" s="211"/>
      <c r="E49" s="211"/>
      <c r="F49" s="211"/>
      <c r="G49" s="211"/>
      <c r="H49" s="211"/>
      <c r="I49" s="211"/>
    </row>
    <row r="50" spans="2:9" s="82" customFormat="1" ht="14.25">
      <c r="B50" s="211"/>
      <c r="C50" s="211"/>
      <c r="D50" s="211"/>
      <c r="E50" s="211"/>
      <c r="F50" s="211"/>
      <c r="G50" s="211"/>
      <c r="H50" s="211"/>
      <c r="I50" s="211"/>
    </row>
    <row r="51" spans="2:9" s="82" customFormat="1" ht="14.25">
      <c r="B51" s="211"/>
      <c r="C51" s="211"/>
      <c r="D51" s="211"/>
      <c r="E51" s="211"/>
      <c r="F51" s="211"/>
      <c r="G51" s="211"/>
      <c r="H51" s="211"/>
      <c r="I51" s="211"/>
    </row>
    <row r="52" spans="2:9" s="82" customFormat="1" ht="14.25">
      <c r="B52" s="211"/>
      <c r="C52" s="211"/>
      <c r="D52" s="211"/>
      <c r="E52" s="211"/>
      <c r="F52" s="211"/>
      <c r="G52" s="211"/>
      <c r="H52" s="211"/>
      <c r="I52" s="211"/>
    </row>
    <row r="53" spans="2:9" s="82" customFormat="1" ht="14.25">
      <c r="B53" s="211"/>
      <c r="C53" s="211"/>
      <c r="D53" s="211"/>
      <c r="E53" s="211"/>
      <c r="F53" s="211"/>
      <c r="G53" s="211"/>
      <c r="H53" s="211"/>
      <c r="I53" s="211"/>
    </row>
    <row r="54" spans="2:9" s="82" customFormat="1" ht="14.25">
      <c r="B54" s="211"/>
      <c r="C54" s="211"/>
      <c r="D54" s="211"/>
      <c r="E54" s="211"/>
      <c r="F54" s="211"/>
      <c r="G54" s="211"/>
      <c r="H54" s="211"/>
      <c r="I54" s="211"/>
    </row>
    <row r="55" spans="2:9" s="82" customFormat="1" ht="14.25">
      <c r="B55" s="211"/>
      <c r="C55" s="211"/>
      <c r="D55" s="211"/>
      <c r="E55" s="211"/>
      <c r="F55" s="211"/>
      <c r="G55" s="211"/>
      <c r="H55" s="211"/>
      <c r="I55" s="211"/>
    </row>
    <row r="56" spans="2:9" s="82" customFormat="1" ht="14.25">
      <c r="B56" s="211"/>
      <c r="C56" s="211"/>
      <c r="D56" s="211"/>
      <c r="E56" s="211"/>
      <c r="F56" s="211"/>
      <c r="G56" s="211"/>
      <c r="H56" s="211"/>
      <c r="I56" s="211"/>
    </row>
    <row r="57" spans="2:9" s="82" customFormat="1" ht="14.25">
      <c r="B57" s="211"/>
      <c r="C57" s="211"/>
      <c r="D57" s="211"/>
      <c r="E57" s="211"/>
      <c r="F57" s="211"/>
      <c r="G57" s="211"/>
      <c r="H57" s="211"/>
      <c r="I57" s="211"/>
    </row>
    <row r="58" spans="2:9" s="82" customFormat="1" ht="14.25">
      <c r="B58" s="211"/>
      <c r="C58" s="211"/>
      <c r="D58" s="211"/>
      <c r="E58" s="211"/>
      <c r="F58" s="211"/>
      <c r="G58" s="211"/>
      <c r="H58" s="211"/>
      <c r="I58" s="211"/>
    </row>
    <row r="59" spans="2:9" s="82" customFormat="1" ht="14.25">
      <c r="B59" s="211"/>
      <c r="C59" s="211"/>
      <c r="D59" s="211"/>
      <c r="E59" s="211"/>
      <c r="F59" s="211"/>
      <c r="G59" s="211"/>
      <c r="H59" s="211"/>
      <c r="I59" s="211"/>
    </row>
    <row r="60" spans="2:9" s="82" customFormat="1" ht="14.25">
      <c r="B60" s="80"/>
      <c r="C60" s="80"/>
      <c r="D60" s="80"/>
      <c r="E60" s="80"/>
      <c r="F60" s="80"/>
      <c r="G60" s="80"/>
      <c r="H60" s="80"/>
      <c r="I60" s="80"/>
    </row>
    <row r="61" spans="2:9" s="82" customFormat="1" ht="14.25">
      <c r="B61" s="80"/>
      <c r="C61" s="80"/>
      <c r="D61" s="80"/>
      <c r="E61" s="80"/>
      <c r="F61" s="80"/>
      <c r="G61" s="80"/>
      <c r="H61" s="80"/>
      <c r="I61" s="80"/>
    </row>
    <row r="62" spans="2:9" s="82" customFormat="1" ht="14.25">
      <c r="B62" s="80"/>
      <c r="C62" s="80"/>
      <c r="D62" s="80"/>
      <c r="E62" s="80"/>
      <c r="F62" s="80"/>
      <c r="G62" s="80"/>
      <c r="H62" s="80"/>
      <c r="I62" s="80"/>
    </row>
    <row r="63" spans="2:9" s="82" customFormat="1" ht="14.25">
      <c r="B63" s="80"/>
      <c r="C63" s="80"/>
      <c r="D63" s="80"/>
      <c r="E63" s="80"/>
      <c r="F63" s="80"/>
      <c r="G63" s="80"/>
      <c r="H63" s="80"/>
      <c r="I63" s="80"/>
    </row>
    <row r="64" spans="2:9" s="82" customFormat="1" ht="14.25">
      <c r="B64" s="80"/>
      <c r="C64" s="80"/>
      <c r="D64" s="80"/>
      <c r="E64" s="80"/>
      <c r="F64" s="80"/>
      <c r="G64" s="80"/>
      <c r="H64" s="80"/>
      <c r="I64" s="80"/>
    </row>
    <row r="65" spans="2:9" s="82" customFormat="1" ht="14.25">
      <c r="B65" s="80"/>
      <c r="C65" s="80"/>
      <c r="D65" s="80"/>
      <c r="E65" s="80"/>
      <c r="F65" s="80"/>
      <c r="G65" s="80"/>
      <c r="H65" s="80"/>
      <c r="I65" s="80"/>
    </row>
    <row r="66" spans="2:9" s="82" customFormat="1" ht="14.25">
      <c r="B66" s="80"/>
      <c r="C66" s="80"/>
      <c r="D66" s="80"/>
      <c r="E66" s="80"/>
      <c r="F66" s="80"/>
      <c r="G66" s="80"/>
      <c r="H66" s="80"/>
      <c r="I66" s="80"/>
    </row>
    <row r="67" spans="2:9" s="82" customFormat="1" ht="14.25">
      <c r="B67" s="80"/>
      <c r="C67" s="80"/>
      <c r="D67" s="80"/>
      <c r="E67" s="80"/>
      <c r="F67" s="80"/>
      <c r="G67" s="80"/>
      <c r="H67" s="80"/>
      <c r="I67" s="80"/>
    </row>
    <row r="68" spans="2:9" s="82" customFormat="1" ht="14.25">
      <c r="B68" s="80"/>
      <c r="C68" s="80"/>
      <c r="D68" s="80"/>
      <c r="E68" s="80"/>
      <c r="F68" s="80"/>
      <c r="G68" s="80"/>
      <c r="H68" s="80"/>
      <c r="I68" s="80"/>
    </row>
    <row r="69" spans="2:9" s="82" customFormat="1" ht="14.25">
      <c r="B69" s="80"/>
      <c r="C69" s="80"/>
      <c r="D69" s="80"/>
      <c r="E69" s="80"/>
      <c r="F69" s="80"/>
      <c r="G69" s="80"/>
      <c r="H69" s="80"/>
      <c r="I69" s="80"/>
    </row>
    <row r="70" spans="2:9" s="82" customFormat="1" ht="14.25">
      <c r="B70" s="80"/>
      <c r="C70" s="80"/>
      <c r="D70" s="80"/>
      <c r="E70" s="80"/>
      <c r="F70" s="80"/>
      <c r="G70" s="80"/>
      <c r="H70" s="80"/>
      <c r="I70" s="80"/>
    </row>
    <row r="71" spans="2:9" s="82" customFormat="1" ht="14.25">
      <c r="B71" s="80"/>
      <c r="C71" s="80"/>
      <c r="D71" s="80"/>
      <c r="E71" s="80"/>
      <c r="F71" s="80"/>
      <c r="G71" s="80"/>
      <c r="H71" s="80"/>
      <c r="I71" s="80"/>
    </row>
    <row r="72" spans="2:9" s="82" customFormat="1" ht="14.25">
      <c r="B72" s="80"/>
      <c r="C72" s="80"/>
      <c r="D72" s="80"/>
      <c r="E72" s="80"/>
      <c r="F72" s="80"/>
      <c r="G72" s="80"/>
      <c r="H72" s="80"/>
      <c r="I72" s="80"/>
    </row>
    <row r="73" spans="2:9" s="82" customFormat="1" ht="14.25">
      <c r="B73" s="80"/>
      <c r="C73" s="80"/>
      <c r="D73" s="80"/>
      <c r="E73" s="80"/>
      <c r="F73" s="80"/>
      <c r="G73" s="80"/>
      <c r="H73" s="80"/>
      <c r="I73" s="80"/>
    </row>
    <row r="74" spans="2:9" s="82" customFormat="1" ht="14.25">
      <c r="B74" s="80"/>
      <c r="C74" s="80"/>
      <c r="D74" s="80"/>
      <c r="E74" s="80"/>
      <c r="F74" s="80"/>
      <c r="G74" s="80"/>
      <c r="H74" s="80"/>
      <c r="I74" s="80"/>
    </row>
    <row r="75" spans="2:9" s="82" customFormat="1" ht="14.25">
      <c r="B75" s="80"/>
      <c r="C75" s="80"/>
      <c r="D75" s="80"/>
      <c r="E75" s="80"/>
      <c r="F75" s="80"/>
      <c r="G75" s="80"/>
      <c r="H75" s="80"/>
      <c r="I75" s="80"/>
    </row>
    <row r="76" spans="2:9" s="82" customFormat="1" ht="14.25">
      <c r="B76" s="80"/>
      <c r="C76" s="80"/>
      <c r="D76" s="80"/>
      <c r="E76" s="80"/>
      <c r="F76" s="80"/>
      <c r="G76" s="80"/>
      <c r="H76" s="80"/>
      <c r="I76" s="80"/>
    </row>
    <row r="77" spans="2:9" s="82" customFormat="1" ht="14.25">
      <c r="B77" s="80"/>
      <c r="C77" s="80"/>
      <c r="D77" s="80"/>
      <c r="E77" s="80"/>
      <c r="F77" s="80"/>
      <c r="G77" s="80"/>
      <c r="H77" s="80"/>
      <c r="I77" s="80"/>
    </row>
    <row r="78" spans="2:9" s="82" customFormat="1" ht="14.25">
      <c r="B78" s="80"/>
      <c r="C78" s="80"/>
      <c r="D78" s="80"/>
      <c r="E78" s="80"/>
      <c r="F78" s="80"/>
      <c r="G78" s="80"/>
      <c r="H78" s="80"/>
      <c r="I78" s="80"/>
    </row>
    <row r="79" spans="2:9" s="82" customFormat="1" ht="14.25">
      <c r="B79" s="80"/>
      <c r="C79" s="80"/>
      <c r="D79" s="80"/>
      <c r="E79" s="80"/>
      <c r="F79" s="80"/>
      <c r="G79" s="80"/>
      <c r="H79" s="80"/>
      <c r="I79" s="80"/>
    </row>
    <row r="80" spans="2:9" s="82" customFormat="1" ht="14.25">
      <c r="B80" s="80"/>
      <c r="C80" s="80"/>
      <c r="D80" s="80"/>
      <c r="E80" s="80"/>
      <c r="F80" s="80"/>
      <c r="G80" s="80"/>
      <c r="H80" s="80"/>
      <c r="I80" s="80"/>
    </row>
    <row r="81" spans="2:9" s="82" customFormat="1" ht="14.25">
      <c r="B81" s="80"/>
      <c r="C81" s="80"/>
      <c r="D81" s="80"/>
      <c r="E81" s="80"/>
      <c r="F81" s="80"/>
      <c r="G81" s="80"/>
      <c r="H81" s="80"/>
      <c r="I81" s="80"/>
    </row>
    <row r="82" spans="2:9" s="82" customFormat="1" ht="14.25">
      <c r="B82" s="80"/>
      <c r="C82" s="80"/>
      <c r="D82" s="80"/>
      <c r="E82" s="80"/>
      <c r="F82" s="80"/>
      <c r="G82" s="80"/>
      <c r="H82" s="80"/>
      <c r="I82" s="80"/>
    </row>
    <row r="83" spans="2:9" s="82" customFormat="1" ht="14.25">
      <c r="B83" s="80"/>
      <c r="C83" s="80"/>
      <c r="D83" s="80"/>
      <c r="E83" s="80"/>
      <c r="F83" s="80"/>
      <c r="G83" s="80"/>
      <c r="H83" s="80"/>
      <c r="I83" s="80"/>
    </row>
    <row r="84" spans="2:9" s="82" customFormat="1" ht="14.25">
      <c r="B84" s="80"/>
      <c r="C84" s="80"/>
      <c r="D84" s="80"/>
      <c r="E84" s="80"/>
      <c r="F84" s="80"/>
      <c r="G84" s="80"/>
      <c r="H84" s="80"/>
      <c r="I84" s="80"/>
    </row>
    <row r="85" spans="2:9" s="82" customFormat="1" ht="14.25">
      <c r="B85" s="80"/>
      <c r="C85" s="80"/>
      <c r="D85" s="80"/>
      <c r="E85" s="80"/>
      <c r="F85" s="80"/>
      <c r="G85" s="80"/>
      <c r="H85" s="80"/>
      <c r="I85" s="80"/>
    </row>
    <row r="86" spans="2:9" s="82" customFormat="1" ht="14.25">
      <c r="B86" s="80"/>
      <c r="C86" s="80"/>
      <c r="D86" s="80"/>
      <c r="E86" s="80"/>
      <c r="F86" s="80"/>
      <c r="G86" s="80"/>
      <c r="H86" s="80"/>
      <c r="I86" s="80"/>
    </row>
    <row r="87" spans="2:9" s="82" customFormat="1" ht="14.25">
      <c r="B87" s="80"/>
      <c r="C87" s="80"/>
      <c r="D87" s="80"/>
      <c r="E87" s="80"/>
      <c r="F87" s="80"/>
      <c r="G87" s="80"/>
      <c r="H87" s="80"/>
      <c r="I87" s="80"/>
    </row>
    <row r="88" spans="2:9" s="82" customFormat="1" ht="14.25">
      <c r="B88" s="80"/>
      <c r="C88" s="80"/>
      <c r="D88" s="80"/>
      <c r="E88" s="80"/>
      <c r="F88" s="80"/>
      <c r="G88" s="80"/>
      <c r="H88" s="80"/>
      <c r="I88" s="80"/>
    </row>
    <row r="89" spans="2:9" s="82" customFormat="1" ht="14.25">
      <c r="B89" s="80"/>
      <c r="C89" s="80"/>
      <c r="D89" s="80"/>
      <c r="E89" s="80"/>
      <c r="F89" s="80"/>
      <c r="G89" s="80"/>
      <c r="H89" s="80"/>
      <c r="I89" s="80"/>
    </row>
    <row r="90" spans="2:9" s="82" customFormat="1" ht="14.25">
      <c r="B90" s="80"/>
      <c r="C90" s="80"/>
      <c r="D90" s="80"/>
      <c r="E90" s="80"/>
      <c r="F90" s="80"/>
      <c r="G90" s="80"/>
      <c r="H90" s="80"/>
      <c r="I90" s="80"/>
    </row>
    <row r="91" spans="2:9" s="82" customFormat="1" ht="14.25">
      <c r="B91" s="80"/>
      <c r="C91" s="80"/>
      <c r="D91" s="80"/>
      <c r="E91" s="80"/>
      <c r="F91" s="80"/>
      <c r="G91" s="80"/>
      <c r="H91" s="80"/>
      <c r="I91" s="80"/>
    </row>
    <row r="92" spans="2:9" s="82" customFormat="1" ht="14.25">
      <c r="B92" s="80"/>
      <c r="C92" s="80"/>
      <c r="D92" s="80"/>
      <c r="E92" s="80"/>
      <c r="F92" s="80"/>
      <c r="G92" s="80"/>
      <c r="H92" s="80"/>
      <c r="I92" s="80"/>
    </row>
    <row r="93" spans="2:9" s="82" customFormat="1" ht="14.25">
      <c r="B93" s="80"/>
      <c r="C93" s="80"/>
      <c r="D93" s="80"/>
      <c r="E93" s="80"/>
      <c r="F93" s="80"/>
      <c r="G93" s="80"/>
      <c r="H93" s="80"/>
      <c r="I93" s="80"/>
    </row>
    <row r="94" spans="2:9" s="82" customFormat="1" ht="14.25">
      <c r="B94" s="80"/>
      <c r="C94" s="80"/>
      <c r="D94" s="80"/>
      <c r="E94" s="80"/>
      <c r="F94" s="80"/>
      <c r="G94" s="80"/>
      <c r="H94" s="80"/>
      <c r="I94" s="80"/>
    </row>
    <row r="95" spans="2:9" s="82" customFormat="1" ht="14.25">
      <c r="B95" s="80"/>
      <c r="C95" s="80"/>
      <c r="D95" s="80"/>
      <c r="E95" s="80"/>
      <c r="F95" s="80"/>
      <c r="G95" s="80"/>
      <c r="H95" s="80"/>
      <c r="I95" s="80"/>
    </row>
    <row r="96" spans="2:9" s="82" customFormat="1" ht="14.25">
      <c r="B96" s="80"/>
      <c r="C96" s="80"/>
      <c r="D96" s="80"/>
      <c r="E96" s="80"/>
      <c r="F96" s="80"/>
      <c r="G96" s="80"/>
      <c r="H96" s="80"/>
      <c r="I96" s="80"/>
    </row>
    <row r="97" spans="2:9" s="82" customFormat="1" ht="14.25">
      <c r="B97" s="80"/>
      <c r="C97" s="80"/>
      <c r="D97" s="80"/>
      <c r="E97" s="80"/>
      <c r="F97" s="80"/>
      <c r="G97" s="80"/>
      <c r="H97" s="80"/>
      <c r="I97" s="80"/>
    </row>
    <row r="98" spans="2:9" s="82" customFormat="1" ht="14.25">
      <c r="B98" s="80"/>
      <c r="C98" s="80"/>
      <c r="D98" s="80"/>
      <c r="E98" s="80"/>
      <c r="F98" s="80"/>
      <c r="G98" s="80"/>
      <c r="H98" s="80"/>
      <c r="I98" s="80"/>
    </row>
    <row r="99" spans="2:9" s="82" customFormat="1" ht="14.25">
      <c r="B99" s="80"/>
      <c r="C99" s="80"/>
      <c r="D99" s="80"/>
      <c r="E99" s="80"/>
      <c r="F99" s="80"/>
      <c r="G99" s="80"/>
      <c r="H99" s="80"/>
      <c r="I99" s="80"/>
    </row>
    <row r="100" spans="2:9" s="82" customFormat="1" ht="14.25">
      <c r="B100" s="80"/>
      <c r="C100" s="80"/>
      <c r="D100" s="80"/>
      <c r="E100" s="80"/>
      <c r="F100" s="80"/>
      <c r="G100" s="80"/>
      <c r="H100" s="80"/>
      <c r="I100" s="80"/>
    </row>
    <row r="101" spans="2:9" s="82" customFormat="1" ht="14.25">
      <c r="B101" s="80"/>
      <c r="C101" s="80"/>
      <c r="D101" s="80"/>
      <c r="E101" s="80"/>
      <c r="F101" s="80"/>
      <c r="G101" s="80"/>
      <c r="H101" s="80"/>
      <c r="I101" s="80"/>
    </row>
    <row r="102" spans="2:9" s="82" customFormat="1" ht="14.25">
      <c r="B102" s="80"/>
      <c r="C102" s="80"/>
      <c r="D102" s="80"/>
      <c r="E102" s="80"/>
      <c r="F102" s="80"/>
      <c r="G102" s="80"/>
      <c r="H102" s="80"/>
      <c r="I102" s="80"/>
    </row>
    <row r="103" spans="2:9" s="82" customFormat="1" ht="14.25">
      <c r="B103" s="80"/>
      <c r="C103" s="80"/>
      <c r="D103" s="80"/>
      <c r="E103" s="80"/>
      <c r="F103" s="80"/>
      <c r="G103" s="80"/>
      <c r="H103" s="80"/>
      <c r="I103" s="80"/>
    </row>
    <row r="104" spans="2:9" s="82" customFormat="1" ht="14.25">
      <c r="B104" s="80"/>
      <c r="C104" s="80"/>
      <c r="D104" s="80"/>
      <c r="E104" s="80"/>
      <c r="F104" s="80"/>
      <c r="G104" s="80"/>
      <c r="H104" s="80"/>
      <c r="I104" s="80"/>
    </row>
    <row r="105" spans="2:9" s="82" customFormat="1" ht="14.25">
      <c r="B105" s="80"/>
      <c r="C105" s="80"/>
      <c r="D105" s="80"/>
      <c r="E105" s="80"/>
      <c r="F105" s="80"/>
      <c r="G105" s="80"/>
      <c r="H105" s="80"/>
      <c r="I105" s="80"/>
    </row>
    <row r="106" spans="2:9" ht="14.25">
      <c r="B106" s="59"/>
      <c r="C106" s="59"/>
      <c r="D106" s="59"/>
      <c r="E106" s="59"/>
      <c r="F106" s="59"/>
      <c r="G106" s="59"/>
      <c r="H106" s="59"/>
      <c r="I106" s="59"/>
    </row>
    <row r="107" spans="2:9" ht="14.25">
      <c r="B107" s="59"/>
      <c r="C107" s="59"/>
      <c r="D107" s="59"/>
      <c r="E107" s="59"/>
      <c r="F107" s="59"/>
      <c r="G107" s="59"/>
      <c r="H107" s="59"/>
      <c r="I107" s="59"/>
    </row>
    <row r="108" spans="2:9" ht="14.25">
      <c r="B108" s="59"/>
      <c r="C108" s="59"/>
      <c r="D108" s="59"/>
      <c r="E108" s="59"/>
      <c r="F108" s="59"/>
      <c r="G108" s="59"/>
      <c r="H108" s="59"/>
      <c r="I108" s="59"/>
    </row>
    <row r="109" spans="2:9" ht="14.25">
      <c r="B109" s="59"/>
      <c r="C109" s="59"/>
      <c r="D109" s="59"/>
      <c r="E109" s="59"/>
      <c r="F109" s="59"/>
      <c r="G109" s="59"/>
      <c r="H109" s="59"/>
      <c r="I109" s="59"/>
    </row>
    <row r="110" spans="2:9" ht="14.25">
      <c r="B110" s="59"/>
      <c r="C110" s="59"/>
      <c r="D110" s="59"/>
      <c r="E110" s="59"/>
      <c r="F110" s="59"/>
      <c r="G110" s="59"/>
      <c r="H110" s="59"/>
      <c r="I110" s="59"/>
    </row>
    <row r="111" spans="2:9" ht="14.25">
      <c r="B111" s="59"/>
      <c r="C111" s="59"/>
      <c r="D111" s="59"/>
      <c r="E111" s="59"/>
      <c r="F111" s="59"/>
      <c r="G111" s="59"/>
      <c r="H111" s="59"/>
      <c r="I111" s="59"/>
    </row>
    <row r="112" spans="2:9" ht="14.25">
      <c r="B112" s="59"/>
      <c r="C112" s="59"/>
      <c r="D112" s="59"/>
      <c r="E112" s="59"/>
      <c r="F112" s="59"/>
      <c r="G112" s="59"/>
      <c r="H112" s="59"/>
      <c r="I112" s="59"/>
    </row>
    <row r="113" spans="2:9" ht="14.25">
      <c r="B113" s="59"/>
      <c r="C113" s="59"/>
      <c r="D113" s="59"/>
      <c r="E113" s="59"/>
      <c r="F113" s="59"/>
      <c r="G113" s="59"/>
      <c r="H113" s="59"/>
      <c r="I113" s="59"/>
    </row>
    <row r="114" spans="2:9" ht="14.25">
      <c r="B114" s="59"/>
      <c r="C114" s="59"/>
      <c r="D114" s="59"/>
      <c r="E114" s="59"/>
      <c r="F114" s="59"/>
      <c r="G114" s="59"/>
      <c r="H114" s="59"/>
      <c r="I114" s="59"/>
    </row>
    <row r="115" spans="2:9" ht="14.25">
      <c r="B115" s="59"/>
      <c r="C115" s="59"/>
      <c r="D115" s="59"/>
      <c r="E115" s="59"/>
      <c r="F115" s="59"/>
      <c r="G115" s="59"/>
      <c r="H115" s="59"/>
      <c r="I115" s="59"/>
    </row>
    <row r="116" spans="2:9" ht="14.25">
      <c r="B116" s="59"/>
      <c r="C116" s="59"/>
      <c r="D116" s="59"/>
      <c r="E116" s="59"/>
      <c r="F116" s="59"/>
      <c r="G116" s="59"/>
      <c r="H116" s="59"/>
      <c r="I116" s="59"/>
    </row>
    <row r="117" spans="2:9" ht="14.25">
      <c r="B117" s="59"/>
      <c r="C117" s="59"/>
      <c r="D117" s="59"/>
      <c r="E117" s="59"/>
      <c r="F117" s="59"/>
      <c r="G117" s="59"/>
      <c r="H117" s="59"/>
      <c r="I117" s="59"/>
    </row>
    <row r="118" spans="2:9" ht="14.25">
      <c r="B118" s="59"/>
      <c r="C118" s="59"/>
      <c r="D118" s="59"/>
      <c r="E118" s="59"/>
      <c r="F118" s="59"/>
      <c r="G118" s="59"/>
      <c r="H118" s="59"/>
      <c r="I118" s="59"/>
    </row>
    <row r="119" spans="2:9" ht="14.25">
      <c r="B119" s="59"/>
      <c r="C119" s="59"/>
      <c r="D119" s="59"/>
      <c r="E119" s="59"/>
      <c r="F119" s="59"/>
      <c r="G119" s="59"/>
      <c r="H119" s="59"/>
      <c r="I119" s="59"/>
    </row>
    <row r="120" spans="2:9" ht="14.25">
      <c r="B120" s="59"/>
      <c r="C120" s="59"/>
      <c r="D120" s="59"/>
      <c r="E120" s="59"/>
      <c r="F120" s="59"/>
      <c r="G120" s="59"/>
      <c r="H120" s="59"/>
      <c r="I120" s="59"/>
    </row>
    <row r="121" spans="2:9" ht="14.25">
      <c r="B121" s="59"/>
      <c r="C121" s="59"/>
      <c r="D121" s="59"/>
      <c r="E121" s="59"/>
      <c r="F121" s="59"/>
      <c r="G121" s="59"/>
      <c r="H121" s="59"/>
      <c r="I121" s="59"/>
    </row>
    <row r="122" spans="2:9" ht="14.25">
      <c r="B122" s="59"/>
      <c r="C122" s="59"/>
      <c r="D122" s="59"/>
      <c r="E122" s="59"/>
      <c r="F122" s="59"/>
      <c r="G122" s="59"/>
      <c r="H122" s="59"/>
      <c r="I122" s="59"/>
    </row>
    <row r="123" spans="2:9" ht="14.25">
      <c r="B123" s="59"/>
      <c r="C123" s="59"/>
      <c r="D123" s="59"/>
      <c r="E123" s="59"/>
      <c r="F123" s="59"/>
      <c r="G123" s="59"/>
      <c r="H123" s="59"/>
      <c r="I123" s="59"/>
    </row>
    <row r="124" spans="2:9" ht="14.25">
      <c r="B124" s="211"/>
      <c r="C124" s="211"/>
      <c r="D124" s="211"/>
      <c r="E124" s="211"/>
      <c r="F124" s="211"/>
      <c r="G124" s="211"/>
      <c r="H124" s="211"/>
      <c r="I124" s="211"/>
    </row>
  </sheetData>
  <sheetProtection formatCells="0" formatColumns="0" formatRows="0" insertColumns="0" insertRows="0" insertHyperlinks="0" deleteColumns="0" deleteRows="0" sort="0" autoFilter="0" pivotTables="0"/>
  <mergeCells count="62">
    <mergeCell ref="B7:I7"/>
    <mergeCell ref="B8:I8"/>
    <mergeCell ref="B20:E20"/>
    <mergeCell ref="H19:I19"/>
    <mergeCell ref="B1:I1"/>
    <mergeCell ref="B2:I2"/>
    <mergeCell ref="B3:I3"/>
    <mergeCell ref="B4:I4"/>
    <mergeCell ref="B5:I5"/>
    <mergeCell ref="B14:I14"/>
    <mergeCell ref="B11:I11"/>
    <mergeCell ref="B6:I6"/>
    <mergeCell ref="B54:I54"/>
    <mergeCell ref="B59:I59"/>
    <mergeCell ref="B15:I15"/>
    <mergeCell ref="B22:E22"/>
    <mergeCell ref="B21:E21"/>
    <mergeCell ref="B12:I12"/>
    <mergeCell ref="B13:I13"/>
    <mergeCell ref="B17:I17"/>
    <mergeCell ref="B18:I18"/>
    <mergeCell ref="B16:E16"/>
    <mergeCell ref="B50:I50"/>
    <mergeCell ref="B45:I45"/>
    <mergeCell ref="B9:I9"/>
    <mergeCell ref="B10:I10"/>
    <mergeCell ref="B124:I124"/>
    <mergeCell ref="B46:I46"/>
    <mergeCell ref="B55:I55"/>
    <mergeCell ref="B56:I56"/>
    <mergeCell ref="B57:I57"/>
    <mergeCell ref="B58:I58"/>
    <mergeCell ref="B36:E36"/>
    <mergeCell ref="B26:I26"/>
    <mergeCell ref="B52:I52"/>
    <mergeCell ref="B53:I53"/>
    <mergeCell ref="B43:I43"/>
    <mergeCell ref="B47:I47"/>
    <mergeCell ref="B48:I48"/>
    <mergeCell ref="B51:I51"/>
    <mergeCell ref="B44:I44"/>
    <mergeCell ref="B49:I49"/>
    <mergeCell ref="F19:G19"/>
    <mergeCell ref="B29:E29"/>
    <mergeCell ref="B39:E39"/>
    <mergeCell ref="B41:H41"/>
    <mergeCell ref="B35:E35"/>
    <mergeCell ref="B28:E28"/>
    <mergeCell ref="B19:E19"/>
    <mergeCell ref="B30:E30"/>
    <mergeCell ref="H27:I27"/>
    <mergeCell ref="B31:E31"/>
    <mergeCell ref="B34:E34"/>
    <mergeCell ref="B33:E33"/>
    <mergeCell ref="B42:I42"/>
    <mergeCell ref="B23:I23"/>
    <mergeCell ref="B24:E24"/>
    <mergeCell ref="B38:E38"/>
    <mergeCell ref="B32:E32"/>
    <mergeCell ref="B37:E37"/>
    <mergeCell ref="B27:E27"/>
    <mergeCell ref="F27:G27"/>
  </mergeCells>
  <conditionalFormatting sqref="F20">
    <cfRule type="colorScale" priority="1" dxfId="0">
      <colorScale>
        <cfvo type="num" val="1"/>
        <cfvo type="num" val="50"/>
        <color rgb="FFFF7128"/>
        <color rgb="FFFFEF9C"/>
      </colorScale>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64" r:id="rId1"/>
  <rowBreaks count="1" manualBreakCount="1">
    <brk id="40" min="1" max="8"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B1:H21"/>
  <sheetViews>
    <sheetView showGridLines="0" zoomScale="90" zoomScaleNormal="90" zoomScalePageLayoutView="0" workbookViewId="0" topLeftCell="A1">
      <selection activeCell="L28" sqref="L28"/>
    </sheetView>
  </sheetViews>
  <sheetFormatPr defaultColWidth="9.140625" defaultRowHeight="15"/>
  <cols>
    <col min="1" max="1" width="9.140625" style="2" customWidth="1"/>
    <col min="2" max="3" width="55.28125" style="2" customWidth="1"/>
    <col min="4" max="4" width="14.8515625" style="2" customWidth="1"/>
    <col min="5" max="5" width="23.140625" style="2" customWidth="1"/>
    <col min="6" max="6" width="52.57421875" style="2" customWidth="1"/>
    <col min="7" max="7" width="19.00390625" style="2" customWidth="1"/>
    <col min="8" max="16384" width="9.140625" style="2" customWidth="1"/>
  </cols>
  <sheetData>
    <row r="1" spans="2:7" s="1" customFormat="1" ht="23.25">
      <c r="B1" s="221" t="str">
        <f>"Action plan for "&amp;Introduction!B1</f>
        <v>Action plan for Implantable cardioverter defibrillators and cardiac resynchronisation therapy for arrhythmias and heart failure clinical audit</v>
      </c>
      <c r="C1" s="222"/>
      <c r="D1" s="222"/>
      <c r="E1" s="222"/>
      <c r="F1" s="222"/>
      <c r="G1" s="222"/>
    </row>
    <row r="2" spans="2:6" ht="15.75" thickBot="1">
      <c r="B2" s="101"/>
      <c r="C2" s="101"/>
      <c r="D2" s="101"/>
      <c r="E2" s="101"/>
      <c r="F2" s="101"/>
    </row>
    <row r="3" spans="2:7" ht="15.75" thickBot="1">
      <c r="B3" s="14" t="s">
        <v>40</v>
      </c>
      <c r="C3" s="25" t="s">
        <v>58</v>
      </c>
      <c r="D3" s="223" t="s">
        <v>59</v>
      </c>
      <c r="E3" s="224"/>
      <c r="F3" s="223" t="s">
        <v>60</v>
      </c>
      <c r="G3" s="224"/>
    </row>
    <row r="4" spans="2:7" ht="15" customHeight="1">
      <c r="B4" s="219"/>
      <c r="C4" s="220"/>
      <c r="D4" s="220"/>
      <c r="E4" s="220"/>
      <c r="F4" s="220"/>
      <c r="G4" s="220"/>
    </row>
    <row r="5" spans="2:7" ht="15" customHeight="1">
      <c r="B5" s="219" t="s">
        <v>123</v>
      </c>
      <c r="C5" s="220"/>
      <c r="D5" s="220"/>
      <c r="E5" s="220"/>
      <c r="F5" s="220"/>
      <c r="G5" s="220"/>
    </row>
    <row r="6" ht="15" thickBot="1"/>
    <row r="7" spans="2:7" ht="74.25" customHeight="1" thickBot="1">
      <c r="B7" s="17" t="s">
        <v>1</v>
      </c>
      <c r="C7" s="14" t="s">
        <v>14</v>
      </c>
      <c r="D7" s="14" t="s">
        <v>129</v>
      </c>
      <c r="E7" s="15" t="s">
        <v>12</v>
      </c>
      <c r="F7" s="16" t="s">
        <v>121</v>
      </c>
      <c r="G7" s="16" t="s">
        <v>130</v>
      </c>
    </row>
    <row r="8" spans="2:7" ht="15" customHeight="1" thickBot="1">
      <c r="B8" s="83"/>
      <c r="C8" s="25"/>
      <c r="D8" s="27"/>
      <c r="E8" s="25"/>
      <c r="F8" s="25"/>
      <c r="G8" s="25"/>
    </row>
    <row r="9" spans="2:7" ht="15" customHeight="1" thickBot="1">
      <c r="B9" s="83"/>
      <c r="C9" s="25"/>
      <c r="D9" s="27"/>
      <c r="E9" s="25"/>
      <c r="F9" s="25"/>
      <c r="G9" s="25"/>
    </row>
    <row r="10" spans="2:7" ht="15" customHeight="1" thickBot="1">
      <c r="B10" s="83"/>
      <c r="C10" s="25"/>
      <c r="D10" s="26"/>
      <c r="E10" s="25"/>
      <c r="F10" s="25"/>
      <c r="G10" s="25"/>
    </row>
    <row r="11" spans="2:7" ht="15" thickBot="1">
      <c r="B11" s="83"/>
      <c r="C11" s="25"/>
      <c r="D11" s="26"/>
      <c r="E11" s="25"/>
      <c r="F11" s="25"/>
      <c r="G11" s="25"/>
    </row>
    <row r="12" spans="2:7" ht="15" thickBot="1">
      <c r="B12" s="83"/>
      <c r="C12" s="25"/>
      <c r="D12" s="26"/>
      <c r="E12" s="25"/>
      <c r="F12" s="25"/>
      <c r="G12" s="25"/>
    </row>
    <row r="13" spans="2:7" ht="15" thickBot="1">
      <c r="B13" s="83"/>
      <c r="C13" s="25"/>
      <c r="D13" s="26"/>
      <c r="E13" s="25"/>
      <c r="F13" s="25"/>
      <c r="G13" s="25"/>
    </row>
    <row r="14" spans="2:7" ht="15" thickBot="1">
      <c r="B14" s="83"/>
      <c r="C14" s="25"/>
      <c r="D14" s="26"/>
      <c r="E14" s="25"/>
      <c r="F14" s="25"/>
      <c r="G14" s="25"/>
    </row>
    <row r="15" spans="2:7" ht="15" thickBot="1">
      <c r="B15" s="83"/>
      <c r="C15" s="25"/>
      <c r="D15" s="26"/>
      <c r="E15" s="25"/>
      <c r="F15" s="25"/>
      <c r="G15" s="25"/>
    </row>
    <row r="16" spans="2:7" ht="15" thickBot="1">
      <c r="B16" s="83"/>
      <c r="C16" s="25"/>
      <c r="D16" s="26"/>
      <c r="E16" s="25"/>
      <c r="F16" s="25"/>
      <c r="G16" s="25"/>
    </row>
    <row r="18" spans="2:8" ht="14.25">
      <c r="B18" s="218" t="s">
        <v>140</v>
      </c>
      <c r="C18" s="218"/>
      <c r="D18" s="218"/>
      <c r="E18" s="227" t="str">
        <f>'Hidden sheet'!B3</f>
        <v>Implantable cardioverter defibrillators and cardiac resynchronisation therapy for arrhythmias and heart failure</v>
      </c>
      <c r="F18" s="227"/>
      <c r="G18" s="227"/>
      <c r="H18" s="227"/>
    </row>
    <row r="20" spans="2:7" ht="15">
      <c r="B20" s="225" t="s">
        <v>108</v>
      </c>
      <c r="C20" s="226"/>
      <c r="D20" s="226"/>
      <c r="E20" s="226"/>
      <c r="F20" s="226"/>
      <c r="G20" s="226"/>
    </row>
    <row r="21" spans="2:7" ht="15">
      <c r="B21" s="98"/>
      <c r="C21" s="98"/>
      <c r="D21" s="98"/>
      <c r="E21" s="98"/>
      <c r="F21" s="98"/>
      <c r="G21" s="98"/>
    </row>
  </sheetData>
  <sheetProtection/>
  <mergeCells count="8">
    <mergeCell ref="B5:G5"/>
    <mergeCell ref="B1:G1"/>
    <mergeCell ref="D3:E3"/>
    <mergeCell ref="F3:G3"/>
    <mergeCell ref="B20:G20"/>
    <mergeCell ref="B4:G4"/>
    <mergeCell ref="B18:D18"/>
    <mergeCell ref="E18:H18"/>
  </mergeCells>
  <dataValidations count="1">
    <dataValidation type="list" allowBlank="1" showInputMessage="1" showErrorMessage="1" sqref="G8:G16">
      <formula1>"Not yet actioned, Action in progress, Action completed, Never actioned"</formula1>
    </dataValidation>
  </dataValidations>
  <hyperlinks>
    <hyperlink ref="B20" r:id="rId1" display="NICE has adapted the action plan template produced by the Healthcare Quality Improvement Partnership (HQIP) in their template clinical audit report."/>
    <hyperlink ref="E18:G18" r:id="rId2" display="http://www.nice.org.uk/guidance/CGXXX"/>
    <hyperlink ref="E18:H18" r:id="rId3" display="http://www.nice.org.uk/guidance/TA314"/>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4"/>
</worksheet>
</file>

<file path=xl/worksheets/sheet9.xml><?xml version="1.0" encoding="utf-8"?>
<worksheet xmlns="http://schemas.openxmlformats.org/spreadsheetml/2006/main" xmlns:r="http://schemas.openxmlformats.org/officeDocument/2006/relationships">
  <sheetPr codeName="Sheet6"/>
  <dimension ref="B1:R97"/>
  <sheetViews>
    <sheetView showGridLines="0" zoomScale="80" zoomScaleNormal="80" zoomScalePageLayoutView="0" workbookViewId="0" topLeftCell="A1">
      <pane xSplit="5" ySplit="7" topLeftCell="F8" activePane="bottomRight" state="frozen"/>
      <selection pane="topLeft" activeCell="A1" sqref="A1"/>
      <selection pane="topRight" activeCell="E1" sqref="E1"/>
      <selection pane="bottomLeft" activeCell="A6" sqref="A6"/>
      <selection pane="bottomRight" activeCell="F6" sqref="F6"/>
    </sheetView>
  </sheetViews>
  <sheetFormatPr defaultColWidth="9.140625" defaultRowHeight="15"/>
  <cols>
    <col min="1" max="1" width="9.140625" style="2" customWidth="1"/>
    <col min="2" max="2" width="13.421875" style="42" customWidth="1"/>
    <col min="3" max="3" width="9.140625" style="13" customWidth="1"/>
    <col min="4" max="4" width="15.00390625" style="2" customWidth="1"/>
    <col min="5" max="5" width="29.7109375" style="2" customWidth="1"/>
    <col min="6" max="15" width="22.7109375" style="2" customWidth="1"/>
    <col min="16" max="16" width="9.140625" style="2" customWidth="1"/>
    <col min="17" max="17" width="31.00390625" style="2" bestFit="1" customWidth="1"/>
    <col min="18" max="16384" width="9.140625" style="2" customWidth="1"/>
  </cols>
  <sheetData>
    <row r="1" spans="2:11" s="1" customFormat="1" ht="57" customHeight="1">
      <c r="B1" s="188" t="s">
        <v>202</v>
      </c>
      <c r="C1" s="189"/>
      <c r="D1" s="189"/>
      <c r="E1" s="189"/>
      <c r="F1" s="189"/>
      <c r="G1" s="189"/>
      <c r="H1" s="189"/>
      <c r="I1" s="169"/>
      <c r="J1" s="169"/>
      <c r="K1" s="169"/>
    </row>
    <row r="2" spans="2:11" s="1" customFormat="1" ht="23.25">
      <c r="B2" s="153"/>
      <c r="C2" s="153"/>
      <c r="D2" s="153"/>
      <c r="E2" s="153"/>
      <c r="F2" s="153"/>
      <c r="G2" s="153"/>
      <c r="H2" s="153"/>
      <c r="I2" s="152"/>
      <c r="J2" s="152"/>
      <c r="K2" s="152"/>
    </row>
    <row r="3" spans="2:8" s="1" customFormat="1" ht="21" thickBot="1">
      <c r="B3" s="190"/>
      <c r="C3" s="190"/>
      <c r="D3" s="190"/>
      <c r="E3" s="190"/>
      <c r="F3" s="190"/>
      <c r="G3" s="190"/>
      <c r="H3" s="190"/>
    </row>
    <row r="4" spans="2:15" s="43" customFormat="1" ht="13.5" thickBot="1">
      <c r="B4" s="56"/>
      <c r="C4" s="57"/>
      <c r="D4" s="56"/>
      <c r="E4" s="58"/>
      <c r="F4" s="41">
        <v>1</v>
      </c>
      <c r="G4" s="41">
        <v>2</v>
      </c>
      <c r="H4" s="41">
        <v>3</v>
      </c>
      <c r="I4" s="127">
        <v>4</v>
      </c>
      <c r="J4" s="41">
        <v>5</v>
      </c>
      <c r="K4" s="127">
        <v>6</v>
      </c>
      <c r="L4" s="41"/>
      <c r="M4" s="41"/>
      <c r="N4" s="41"/>
      <c r="O4" s="127">
        <v>7</v>
      </c>
    </row>
    <row r="5" spans="2:15" s="43" customFormat="1" ht="30" customHeight="1" thickBot="1">
      <c r="B5" s="56"/>
      <c r="C5" s="57"/>
      <c r="D5" s="56"/>
      <c r="E5" s="58"/>
      <c r="F5" s="191" t="s">
        <v>203</v>
      </c>
      <c r="G5" s="192"/>
      <c r="H5" s="193"/>
      <c r="I5" s="128"/>
      <c r="J5" s="125"/>
      <c r="K5" s="129"/>
      <c r="L5" s="125"/>
      <c r="M5" s="125"/>
      <c r="N5" s="125"/>
      <c r="O5" s="129"/>
    </row>
    <row r="6" spans="2:15" s="154" customFormat="1" ht="159.75" customHeight="1">
      <c r="B6" s="66" t="s">
        <v>15</v>
      </c>
      <c r="C6" s="65" t="s">
        <v>2</v>
      </c>
      <c r="D6" s="63" t="s">
        <v>3</v>
      </c>
      <c r="E6" s="64" t="s">
        <v>4</v>
      </c>
      <c r="F6" s="126" t="s">
        <v>227</v>
      </c>
      <c r="G6" s="126" t="s">
        <v>187</v>
      </c>
      <c r="H6" s="126" t="s">
        <v>211</v>
      </c>
      <c r="I6" s="129" t="s">
        <v>166</v>
      </c>
      <c r="J6" s="126" t="s">
        <v>207</v>
      </c>
      <c r="K6" s="145" t="s">
        <v>197</v>
      </c>
      <c r="L6" s="126" t="s">
        <v>191</v>
      </c>
      <c r="M6" s="126" t="s">
        <v>192</v>
      </c>
      <c r="N6" s="126" t="s">
        <v>193</v>
      </c>
      <c r="O6" s="145" t="s">
        <v>180</v>
      </c>
    </row>
    <row r="7" spans="2:15" s="154" customFormat="1" ht="45" customHeight="1" thickBot="1">
      <c r="B7" s="109"/>
      <c r="C7" s="61" t="s">
        <v>73</v>
      </c>
      <c r="D7" s="61" t="s">
        <v>107</v>
      </c>
      <c r="E7" s="62" t="s">
        <v>75</v>
      </c>
      <c r="F7" s="69" t="s">
        <v>196</v>
      </c>
      <c r="G7" s="69" t="s">
        <v>196</v>
      </c>
      <c r="H7" s="69" t="s">
        <v>196</v>
      </c>
      <c r="I7" s="130" t="s">
        <v>196</v>
      </c>
      <c r="J7" s="69" t="s">
        <v>196</v>
      </c>
      <c r="K7" s="146" t="s">
        <v>74</v>
      </c>
      <c r="L7" s="69" t="s">
        <v>74</v>
      </c>
      <c r="M7" s="69" t="s">
        <v>74</v>
      </c>
      <c r="N7" s="69" t="s">
        <v>74</v>
      </c>
      <c r="O7" s="146" t="s">
        <v>74</v>
      </c>
    </row>
    <row r="8" spans="2:18" s="42" customFormat="1" ht="30" customHeight="1" thickBot="1">
      <c r="B8" s="87">
        <v>1</v>
      </c>
      <c r="C8" s="85"/>
      <c r="D8" s="85"/>
      <c r="E8" s="85"/>
      <c r="F8" s="85"/>
      <c r="G8" s="85"/>
      <c r="H8" s="85"/>
      <c r="I8" s="85"/>
      <c r="J8" s="85"/>
      <c r="K8" s="85"/>
      <c r="L8" s="131">
        <f>IF(K8="","",IF(OR(F8="Yes",G8="Yes",H8="Yes"),K8,""))</f>
      </c>
      <c r="M8" s="131">
        <f>IF(K8="","",IF(I8="Yes",K8,""))</f>
      </c>
      <c r="N8" s="131">
        <f>IF(K8="","",IF(J8="Yes",K8,""))</f>
      </c>
      <c r="O8" s="85"/>
      <c r="Q8" s="43" t="s">
        <v>44</v>
      </c>
      <c r="R8" s="44"/>
    </row>
    <row r="9" spans="2:18" s="42" customFormat="1" ht="30" customHeight="1" thickBot="1">
      <c r="B9" s="87">
        <v>2</v>
      </c>
      <c r="C9" s="85"/>
      <c r="D9" s="85"/>
      <c r="E9" s="85"/>
      <c r="F9" s="86"/>
      <c r="G9" s="86"/>
      <c r="H9" s="86"/>
      <c r="I9" s="85"/>
      <c r="J9" s="86"/>
      <c r="K9" s="85"/>
      <c r="L9" s="131">
        <f aca="true" t="shared" si="0" ref="L9:L48">IF(K9="","",IF(OR(F9="Yes",G9="Yes",H9="Yes"),K9,""))</f>
      </c>
      <c r="M9" s="131">
        <f aca="true" t="shared" si="1" ref="M9:M48">IF(K9="","",IF(I9="Yes",K9,""))</f>
      </c>
      <c r="N9" s="131">
        <f aca="true" t="shared" si="2" ref="N9:N48">IF(K9="","",IF(J9="Yes",K9,""))</f>
      </c>
      <c r="O9" s="85"/>
      <c r="Q9" s="43"/>
      <c r="R9" s="45"/>
    </row>
    <row r="10" spans="2:18" s="42" customFormat="1" ht="30" customHeight="1" thickBot="1">
      <c r="B10" s="87">
        <v>3</v>
      </c>
      <c r="C10" s="85"/>
      <c r="D10" s="85"/>
      <c r="E10" s="85"/>
      <c r="F10" s="86"/>
      <c r="G10" s="86"/>
      <c r="H10" s="86"/>
      <c r="I10" s="85"/>
      <c r="J10" s="86"/>
      <c r="K10" s="85"/>
      <c r="L10" s="131">
        <f t="shared" si="0"/>
      </c>
      <c r="M10" s="131">
        <f t="shared" si="1"/>
      </c>
      <c r="N10" s="131">
        <f t="shared" si="2"/>
      </c>
      <c r="O10" s="85"/>
      <c r="Q10" s="92" t="s">
        <v>11</v>
      </c>
      <c r="R10" s="97" t="str">
        <f>MIN(Age)&amp;" - "&amp;MAX(Age)</f>
        <v>0 - 0</v>
      </c>
    </row>
    <row r="11" spans="2:18" s="42" customFormat="1" ht="30" customHeight="1" thickBot="1">
      <c r="B11" s="87">
        <v>4</v>
      </c>
      <c r="C11" s="85"/>
      <c r="D11" s="85"/>
      <c r="E11" s="85"/>
      <c r="F11" s="86"/>
      <c r="G11" s="86"/>
      <c r="H11" s="86"/>
      <c r="I11" s="85"/>
      <c r="J11" s="86"/>
      <c r="K11" s="85"/>
      <c r="L11" s="131">
        <f t="shared" si="0"/>
      </c>
      <c r="M11" s="131">
        <f t="shared" si="1"/>
      </c>
      <c r="N11" s="131">
        <f t="shared" si="2"/>
      </c>
      <c r="O11" s="85"/>
      <c r="Q11" s="93"/>
      <c r="R11" s="91"/>
    </row>
    <row r="12" spans="2:18" s="42" customFormat="1" ht="30" customHeight="1" thickBot="1">
      <c r="B12" s="87">
        <v>5</v>
      </c>
      <c r="C12" s="85"/>
      <c r="D12" s="85"/>
      <c r="E12" s="85"/>
      <c r="F12" s="86"/>
      <c r="G12" s="86"/>
      <c r="H12" s="86"/>
      <c r="I12" s="85"/>
      <c r="J12" s="86"/>
      <c r="K12" s="85"/>
      <c r="L12" s="131">
        <f t="shared" si="0"/>
      </c>
      <c r="M12" s="131">
        <f t="shared" si="1"/>
      </c>
      <c r="N12" s="131">
        <f t="shared" si="2"/>
      </c>
      <c r="O12" s="85"/>
      <c r="Q12" s="94" t="s">
        <v>9</v>
      </c>
      <c r="R12" s="97">
        <f>COUNTIF(Sex,"Male")</f>
        <v>0</v>
      </c>
    </row>
    <row r="13" spans="2:18" s="42" customFormat="1" ht="30" customHeight="1" thickBot="1">
      <c r="B13" s="87">
        <v>6</v>
      </c>
      <c r="C13" s="85"/>
      <c r="D13" s="85"/>
      <c r="E13" s="85"/>
      <c r="F13" s="86"/>
      <c r="G13" s="86"/>
      <c r="H13" s="86"/>
      <c r="I13" s="85"/>
      <c r="J13" s="86"/>
      <c r="K13" s="85"/>
      <c r="L13" s="131">
        <f t="shared" si="0"/>
      </c>
      <c r="M13" s="131">
        <f t="shared" si="1"/>
      </c>
      <c r="N13" s="131">
        <f t="shared" si="2"/>
      </c>
      <c r="O13" s="85"/>
      <c r="Q13" s="95" t="s">
        <v>10</v>
      </c>
      <c r="R13" s="97">
        <f>COUNTIF(Sex,"Female")</f>
        <v>0</v>
      </c>
    </row>
    <row r="14" spans="2:18" s="42" customFormat="1" ht="30" customHeight="1" thickBot="1">
      <c r="B14" s="87">
        <v>7</v>
      </c>
      <c r="C14" s="85"/>
      <c r="D14" s="85"/>
      <c r="E14" s="85"/>
      <c r="F14" s="86"/>
      <c r="G14" s="86"/>
      <c r="H14" s="86"/>
      <c r="I14" s="85"/>
      <c r="J14" s="86"/>
      <c r="K14" s="85"/>
      <c r="L14" s="131">
        <f t="shared" si="0"/>
      </c>
      <c r="M14" s="131">
        <f t="shared" si="1"/>
      </c>
      <c r="N14" s="131">
        <f t="shared" si="2"/>
      </c>
      <c r="O14" s="85"/>
      <c r="Q14" s="96"/>
      <c r="R14" s="91"/>
    </row>
    <row r="15" spans="2:18" s="42" customFormat="1" ht="30" customHeight="1" thickBot="1">
      <c r="B15" s="87">
        <v>8</v>
      </c>
      <c r="C15" s="85"/>
      <c r="D15" s="85"/>
      <c r="E15" s="85"/>
      <c r="F15" s="86"/>
      <c r="G15" s="86"/>
      <c r="H15" s="86"/>
      <c r="I15" s="85"/>
      <c r="J15" s="86"/>
      <c r="K15" s="85"/>
      <c r="L15" s="131">
        <f t="shared" si="0"/>
      </c>
      <c r="M15" s="131">
        <f t="shared" si="1"/>
      </c>
      <c r="N15" s="131">
        <f t="shared" si="2"/>
      </c>
      <c r="O15" s="85"/>
      <c r="Q15" s="95" t="s">
        <v>22</v>
      </c>
      <c r="R15" s="97">
        <f>COUNTIF(Ethnicity,"White British")</f>
        <v>0</v>
      </c>
    </row>
    <row r="16" spans="2:18" s="42" customFormat="1" ht="30" customHeight="1" thickBot="1">
      <c r="B16" s="87">
        <v>9</v>
      </c>
      <c r="C16" s="85"/>
      <c r="D16" s="85"/>
      <c r="E16" s="85"/>
      <c r="F16" s="86"/>
      <c r="G16" s="86"/>
      <c r="H16" s="86"/>
      <c r="I16" s="85"/>
      <c r="J16" s="86"/>
      <c r="K16" s="85"/>
      <c r="L16" s="131">
        <f t="shared" si="0"/>
      </c>
      <c r="M16" s="131">
        <f t="shared" si="1"/>
      </c>
      <c r="N16" s="131">
        <f t="shared" si="2"/>
      </c>
      <c r="O16" s="85"/>
      <c r="Q16" s="95" t="s">
        <v>23</v>
      </c>
      <c r="R16" s="97">
        <f>COUNTIF(Ethnicity,"White Irish")</f>
        <v>0</v>
      </c>
    </row>
    <row r="17" spans="2:18" s="42" customFormat="1" ht="30" customHeight="1" thickBot="1">
      <c r="B17" s="87">
        <v>10</v>
      </c>
      <c r="C17" s="85"/>
      <c r="D17" s="85"/>
      <c r="E17" s="85"/>
      <c r="F17" s="86"/>
      <c r="G17" s="86"/>
      <c r="H17" s="86"/>
      <c r="I17" s="85"/>
      <c r="J17" s="86"/>
      <c r="K17" s="85"/>
      <c r="L17" s="131">
        <f t="shared" si="0"/>
      </c>
      <c r="M17" s="131">
        <f t="shared" si="1"/>
      </c>
      <c r="N17" s="131">
        <f t="shared" si="2"/>
      </c>
      <c r="O17" s="85"/>
      <c r="Q17" s="95" t="s">
        <v>34</v>
      </c>
      <c r="R17" s="97">
        <f>COUNTIF(Ethnicity,"Any other white background")</f>
        <v>0</v>
      </c>
    </row>
    <row r="18" spans="2:18" s="42" customFormat="1" ht="30" customHeight="1" thickBot="1">
      <c r="B18" s="87">
        <v>11</v>
      </c>
      <c r="C18" s="85"/>
      <c r="D18" s="85"/>
      <c r="E18" s="85"/>
      <c r="F18" s="86"/>
      <c r="G18" s="86"/>
      <c r="H18" s="86"/>
      <c r="I18" s="85"/>
      <c r="J18" s="86"/>
      <c r="K18" s="85"/>
      <c r="L18" s="131">
        <f t="shared" si="0"/>
      </c>
      <c r="M18" s="131">
        <f t="shared" si="1"/>
      </c>
      <c r="N18" s="131">
        <f t="shared" si="2"/>
      </c>
      <c r="O18" s="85"/>
      <c r="Q18" s="95" t="s">
        <v>30</v>
      </c>
      <c r="R18" s="97">
        <f>COUNTIF(Ethnicity,"Mixed: White and black Caribbean")</f>
        <v>0</v>
      </c>
    </row>
    <row r="19" spans="2:18" s="42" customFormat="1" ht="30" customHeight="1" thickBot="1">
      <c r="B19" s="87">
        <v>12</v>
      </c>
      <c r="C19" s="85"/>
      <c r="D19" s="85"/>
      <c r="E19" s="85"/>
      <c r="F19" s="85"/>
      <c r="G19" s="85"/>
      <c r="H19" s="85"/>
      <c r="I19" s="85"/>
      <c r="J19" s="85"/>
      <c r="K19" s="85"/>
      <c r="L19" s="131">
        <f t="shared" si="0"/>
      </c>
      <c r="M19" s="131">
        <f t="shared" si="1"/>
      </c>
      <c r="N19" s="131">
        <f t="shared" si="2"/>
      </c>
      <c r="O19" s="85"/>
      <c r="Q19" s="95" t="s">
        <v>31</v>
      </c>
      <c r="R19" s="97">
        <f>COUNTIF(Ethnicity,"Mixed: White and black African")</f>
        <v>0</v>
      </c>
    </row>
    <row r="20" spans="2:18" s="42" customFormat="1" ht="30" customHeight="1" thickBot="1">
      <c r="B20" s="87">
        <v>13</v>
      </c>
      <c r="C20" s="85"/>
      <c r="D20" s="85"/>
      <c r="E20" s="85"/>
      <c r="F20" s="85"/>
      <c r="G20" s="85"/>
      <c r="H20" s="85"/>
      <c r="I20" s="85"/>
      <c r="J20" s="85"/>
      <c r="K20" s="85"/>
      <c r="L20" s="131">
        <f t="shared" si="0"/>
      </c>
      <c r="M20" s="131">
        <f t="shared" si="1"/>
      </c>
      <c r="N20" s="131">
        <f t="shared" si="2"/>
      </c>
      <c r="O20" s="85"/>
      <c r="Q20" s="95" t="s">
        <v>24</v>
      </c>
      <c r="R20" s="97">
        <f>COUNTIF(Ethnicity,"Mixed: White and Asian")</f>
        <v>0</v>
      </c>
    </row>
    <row r="21" spans="2:18" s="42" customFormat="1" ht="30" customHeight="1" thickBot="1">
      <c r="B21" s="87">
        <v>14</v>
      </c>
      <c r="C21" s="85"/>
      <c r="D21" s="85"/>
      <c r="E21" s="85"/>
      <c r="F21" s="85"/>
      <c r="G21" s="85"/>
      <c r="H21" s="85"/>
      <c r="I21" s="85"/>
      <c r="J21" s="85"/>
      <c r="K21" s="85"/>
      <c r="L21" s="131">
        <f t="shared" si="0"/>
      </c>
      <c r="M21" s="131">
        <f t="shared" si="1"/>
      </c>
      <c r="N21" s="131">
        <f t="shared" si="2"/>
      </c>
      <c r="O21" s="85"/>
      <c r="Q21" s="95" t="s">
        <v>35</v>
      </c>
      <c r="R21" s="97">
        <f>COUNTIF(Ethnicity,"Any other mixed background")</f>
        <v>0</v>
      </c>
    </row>
    <row r="22" spans="2:18" s="42" customFormat="1" ht="30" customHeight="1" thickBot="1">
      <c r="B22" s="87">
        <v>15</v>
      </c>
      <c r="C22" s="85"/>
      <c r="D22" s="85"/>
      <c r="E22" s="85"/>
      <c r="F22" s="85"/>
      <c r="G22" s="85"/>
      <c r="H22" s="85"/>
      <c r="I22" s="85"/>
      <c r="J22" s="85"/>
      <c r="K22" s="85"/>
      <c r="L22" s="131">
        <f t="shared" si="0"/>
      </c>
      <c r="M22" s="131">
        <f t="shared" si="1"/>
      </c>
      <c r="N22" s="131">
        <f t="shared" si="2"/>
      </c>
      <c r="O22" s="85"/>
      <c r="Q22" s="95" t="s">
        <v>25</v>
      </c>
      <c r="R22" s="97">
        <f>COUNTIF(Ethnicity,"Asian or Asian British: Indian")</f>
        <v>0</v>
      </c>
    </row>
    <row r="23" spans="2:18" s="42" customFormat="1" ht="30" customHeight="1" thickBot="1">
      <c r="B23" s="87">
        <v>16</v>
      </c>
      <c r="C23" s="85"/>
      <c r="D23" s="85"/>
      <c r="E23" s="85"/>
      <c r="F23" s="85"/>
      <c r="G23" s="85"/>
      <c r="H23" s="85"/>
      <c r="I23" s="85"/>
      <c r="J23" s="85"/>
      <c r="K23" s="85"/>
      <c r="L23" s="131">
        <f t="shared" si="0"/>
      </c>
      <c r="M23" s="131">
        <f t="shared" si="1"/>
      </c>
      <c r="N23" s="131">
        <f t="shared" si="2"/>
      </c>
      <c r="O23" s="85"/>
      <c r="Q23" s="95" t="s">
        <v>26</v>
      </c>
      <c r="R23" s="97">
        <f>COUNTIF(Ethnicity,"Asian or Asian British: Pakistani")</f>
        <v>0</v>
      </c>
    </row>
    <row r="24" spans="2:18" s="42" customFormat="1" ht="30" customHeight="1" thickBot="1">
      <c r="B24" s="87">
        <v>17</v>
      </c>
      <c r="C24" s="85"/>
      <c r="D24" s="85"/>
      <c r="E24" s="85"/>
      <c r="F24" s="85"/>
      <c r="G24" s="85"/>
      <c r="H24" s="85"/>
      <c r="I24" s="85"/>
      <c r="J24" s="85"/>
      <c r="K24" s="85"/>
      <c r="L24" s="131">
        <f t="shared" si="0"/>
      </c>
      <c r="M24" s="131">
        <f t="shared" si="1"/>
      </c>
      <c r="N24" s="131">
        <f t="shared" si="2"/>
      </c>
      <c r="O24" s="85"/>
      <c r="Q24" s="95" t="s">
        <v>27</v>
      </c>
      <c r="R24" s="97">
        <f>COUNTIF(Ethnicity,"Asian or Asian British: Bangladeshi")</f>
        <v>0</v>
      </c>
    </row>
    <row r="25" spans="2:18" s="42" customFormat="1" ht="30" customHeight="1" thickBot="1">
      <c r="B25" s="87">
        <v>18</v>
      </c>
      <c r="C25" s="85"/>
      <c r="D25" s="85"/>
      <c r="E25" s="85"/>
      <c r="F25" s="85"/>
      <c r="G25" s="85"/>
      <c r="H25" s="85"/>
      <c r="I25" s="85"/>
      <c r="J25" s="85"/>
      <c r="K25" s="85"/>
      <c r="L25" s="131">
        <f t="shared" si="0"/>
      </c>
      <c r="M25" s="131">
        <f t="shared" si="1"/>
      </c>
      <c r="N25" s="131">
        <f t="shared" si="2"/>
      </c>
      <c r="O25" s="85"/>
      <c r="Q25" s="95" t="s">
        <v>36</v>
      </c>
      <c r="R25" s="97">
        <f>COUNTIF(Ethnicity,"Any other Asian background")</f>
        <v>0</v>
      </c>
    </row>
    <row r="26" spans="2:18" s="42" customFormat="1" ht="30" customHeight="1" thickBot="1">
      <c r="B26" s="87">
        <v>19</v>
      </c>
      <c r="C26" s="85"/>
      <c r="D26" s="85"/>
      <c r="E26" s="85"/>
      <c r="F26" s="85"/>
      <c r="G26" s="85"/>
      <c r="H26" s="85"/>
      <c r="I26" s="85"/>
      <c r="J26" s="85"/>
      <c r="K26" s="85"/>
      <c r="L26" s="131">
        <f t="shared" si="0"/>
      </c>
      <c r="M26" s="131">
        <f t="shared" si="1"/>
      </c>
      <c r="N26" s="131">
        <f t="shared" si="2"/>
      </c>
      <c r="O26" s="85"/>
      <c r="Q26" s="95" t="s">
        <v>32</v>
      </c>
      <c r="R26" s="97">
        <f>COUNTIF(Ethnicity,"Black or black British: Caribbean")</f>
        <v>0</v>
      </c>
    </row>
    <row r="27" spans="2:18" s="42" customFormat="1" ht="30" customHeight="1" thickBot="1">
      <c r="B27" s="87">
        <v>20</v>
      </c>
      <c r="C27" s="85"/>
      <c r="D27" s="85"/>
      <c r="E27" s="85"/>
      <c r="F27" s="85"/>
      <c r="G27" s="85"/>
      <c r="H27" s="85"/>
      <c r="I27" s="85"/>
      <c r="J27" s="85"/>
      <c r="K27" s="85"/>
      <c r="L27" s="131">
        <f t="shared" si="0"/>
      </c>
      <c r="M27" s="131">
        <f t="shared" si="1"/>
      </c>
      <c r="N27" s="131">
        <f t="shared" si="2"/>
      </c>
      <c r="O27" s="85"/>
      <c r="Q27" s="95" t="s">
        <v>33</v>
      </c>
      <c r="R27" s="97">
        <f>COUNTIF(Ethnicity,"Black or black British: African")</f>
        <v>0</v>
      </c>
    </row>
    <row r="28" spans="2:18" s="42" customFormat="1" ht="30" customHeight="1" thickBot="1">
      <c r="B28" s="87">
        <v>21</v>
      </c>
      <c r="C28" s="85"/>
      <c r="D28" s="85"/>
      <c r="E28" s="85"/>
      <c r="F28" s="85"/>
      <c r="G28" s="85"/>
      <c r="H28" s="85"/>
      <c r="I28" s="85"/>
      <c r="J28" s="85"/>
      <c r="K28" s="85"/>
      <c r="L28" s="131">
        <f t="shared" si="0"/>
      </c>
      <c r="M28" s="131">
        <f t="shared" si="1"/>
      </c>
      <c r="N28" s="131">
        <f t="shared" si="2"/>
      </c>
      <c r="O28" s="85"/>
      <c r="Q28" s="95" t="s">
        <v>37</v>
      </c>
      <c r="R28" s="97">
        <f>COUNTIF(Ethnicity,"Any other black background")</f>
        <v>0</v>
      </c>
    </row>
    <row r="29" spans="2:18" s="42" customFormat="1" ht="30" customHeight="1" thickBot="1">
      <c r="B29" s="87">
        <v>22</v>
      </c>
      <c r="C29" s="85"/>
      <c r="D29" s="85"/>
      <c r="E29" s="85"/>
      <c r="F29" s="85"/>
      <c r="G29" s="85"/>
      <c r="H29" s="85"/>
      <c r="I29" s="85"/>
      <c r="J29" s="85"/>
      <c r="K29" s="85"/>
      <c r="L29" s="131">
        <f t="shared" si="0"/>
      </c>
      <c r="M29" s="131">
        <f t="shared" si="1"/>
      </c>
      <c r="N29" s="131">
        <f t="shared" si="2"/>
      </c>
      <c r="O29" s="85"/>
      <c r="Q29" s="95" t="s">
        <v>28</v>
      </c>
      <c r="R29" s="97">
        <f>COUNTIF(Ethnicity,"Chinese")</f>
        <v>0</v>
      </c>
    </row>
    <row r="30" spans="2:18" s="42" customFormat="1" ht="30" customHeight="1" thickBot="1">
      <c r="B30" s="87">
        <v>23</v>
      </c>
      <c r="C30" s="85"/>
      <c r="D30" s="85"/>
      <c r="E30" s="85"/>
      <c r="F30" s="85"/>
      <c r="G30" s="85"/>
      <c r="H30" s="85"/>
      <c r="I30" s="85"/>
      <c r="J30" s="85"/>
      <c r="K30" s="85"/>
      <c r="L30" s="131">
        <f t="shared" si="0"/>
      </c>
      <c r="M30" s="131">
        <f t="shared" si="1"/>
      </c>
      <c r="N30" s="131">
        <f t="shared" si="2"/>
      </c>
      <c r="O30" s="85"/>
      <c r="Q30" s="95" t="s">
        <v>38</v>
      </c>
      <c r="R30" s="97">
        <f>COUNTIF(Ethnicity,"Any other ethnic group")</f>
        <v>0</v>
      </c>
    </row>
    <row r="31" spans="2:18" s="42" customFormat="1" ht="30" customHeight="1" thickBot="1">
      <c r="B31" s="87">
        <v>24</v>
      </c>
      <c r="C31" s="85"/>
      <c r="D31" s="85"/>
      <c r="E31" s="85"/>
      <c r="F31" s="85"/>
      <c r="G31" s="85"/>
      <c r="H31" s="85"/>
      <c r="I31" s="85"/>
      <c r="J31" s="85"/>
      <c r="K31" s="85"/>
      <c r="L31" s="131">
        <f t="shared" si="0"/>
      </c>
      <c r="M31" s="131">
        <f t="shared" si="1"/>
      </c>
      <c r="N31" s="131">
        <f t="shared" si="2"/>
      </c>
      <c r="O31" s="85"/>
      <c r="Q31" s="95" t="s">
        <v>29</v>
      </c>
      <c r="R31" s="97">
        <f>COUNTIF(Ethnicity,"Not stated")</f>
        <v>0</v>
      </c>
    </row>
    <row r="32" spans="2:15" s="42" customFormat="1" ht="30" customHeight="1" thickBot="1">
      <c r="B32" s="87">
        <v>25</v>
      </c>
      <c r="C32" s="85"/>
      <c r="D32" s="85"/>
      <c r="E32" s="85"/>
      <c r="F32" s="85"/>
      <c r="G32" s="85"/>
      <c r="H32" s="85"/>
      <c r="I32" s="85"/>
      <c r="J32" s="85"/>
      <c r="K32" s="85"/>
      <c r="L32" s="131">
        <f t="shared" si="0"/>
      </c>
      <c r="M32" s="131">
        <f t="shared" si="1"/>
      </c>
      <c r="N32" s="131">
        <f t="shared" si="2"/>
      </c>
      <c r="O32" s="85"/>
    </row>
    <row r="33" spans="2:15" s="42" customFormat="1" ht="30" customHeight="1" thickBot="1">
      <c r="B33" s="87">
        <v>26</v>
      </c>
      <c r="C33" s="85"/>
      <c r="D33" s="85"/>
      <c r="E33" s="85"/>
      <c r="F33" s="85"/>
      <c r="G33" s="85"/>
      <c r="H33" s="85"/>
      <c r="I33" s="85"/>
      <c r="J33" s="85"/>
      <c r="K33" s="85"/>
      <c r="L33" s="131">
        <f t="shared" si="0"/>
      </c>
      <c r="M33" s="131">
        <f t="shared" si="1"/>
      </c>
      <c r="N33" s="131">
        <f t="shared" si="2"/>
      </c>
      <c r="O33" s="85"/>
    </row>
    <row r="34" spans="2:15" s="42" customFormat="1" ht="30" customHeight="1" thickBot="1">
      <c r="B34" s="87">
        <v>27</v>
      </c>
      <c r="C34" s="85"/>
      <c r="D34" s="85"/>
      <c r="E34" s="85"/>
      <c r="F34" s="85"/>
      <c r="G34" s="85"/>
      <c r="H34" s="85"/>
      <c r="I34" s="85"/>
      <c r="J34" s="85"/>
      <c r="K34" s="85"/>
      <c r="L34" s="131">
        <f t="shared" si="0"/>
      </c>
      <c r="M34" s="131">
        <f t="shared" si="1"/>
      </c>
      <c r="N34" s="131">
        <f t="shared" si="2"/>
      </c>
      <c r="O34" s="85"/>
    </row>
    <row r="35" spans="2:15" s="42" customFormat="1" ht="30" customHeight="1" thickBot="1">
      <c r="B35" s="87">
        <v>28</v>
      </c>
      <c r="C35" s="85"/>
      <c r="D35" s="85"/>
      <c r="E35" s="85"/>
      <c r="F35" s="85"/>
      <c r="G35" s="85"/>
      <c r="H35" s="85"/>
      <c r="I35" s="85"/>
      <c r="J35" s="85"/>
      <c r="K35" s="85"/>
      <c r="L35" s="131">
        <f t="shared" si="0"/>
      </c>
      <c r="M35" s="131">
        <f t="shared" si="1"/>
      </c>
      <c r="N35" s="131">
        <f t="shared" si="2"/>
      </c>
      <c r="O35" s="85"/>
    </row>
    <row r="36" spans="2:15" s="42" customFormat="1" ht="30" customHeight="1" thickBot="1">
      <c r="B36" s="87">
        <v>29</v>
      </c>
      <c r="C36" s="85"/>
      <c r="D36" s="85"/>
      <c r="E36" s="85"/>
      <c r="F36" s="85"/>
      <c r="G36" s="85"/>
      <c r="H36" s="85"/>
      <c r="I36" s="85"/>
      <c r="J36" s="85"/>
      <c r="K36" s="85"/>
      <c r="L36" s="131">
        <f t="shared" si="0"/>
      </c>
      <c r="M36" s="131">
        <f t="shared" si="1"/>
      </c>
      <c r="N36" s="131">
        <f t="shared" si="2"/>
      </c>
      <c r="O36" s="85"/>
    </row>
    <row r="37" spans="2:15" s="42" customFormat="1" ht="30" customHeight="1" thickBot="1">
      <c r="B37" s="87">
        <v>30</v>
      </c>
      <c r="C37" s="85"/>
      <c r="D37" s="85"/>
      <c r="E37" s="85"/>
      <c r="F37" s="85"/>
      <c r="G37" s="85"/>
      <c r="H37" s="85"/>
      <c r="I37" s="85"/>
      <c r="J37" s="85"/>
      <c r="K37" s="85"/>
      <c r="L37" s="131">
        <f t="shared" si="0"/>
      </c>
      <c r="M37" s="131">
        <f t="shared" si="1"/>
      </c>
      <c r="N37" s="131">
        <f t="shared" si="2"/>
      </c>
      <c r="O37" s="85"/>
    </row>
    <row r="38" spans="2:15" s="42" customFormat="1" ht="30" customHeight="1" thickBot="1">
      <c r="B38" s="88">
        <v>31</v>
      </c>
      <c r="C38" s="85"/>
      <c r="D38" s="85"/>
      <c r="E38" s="85"/>
      <c r="F38" s="85"/>
      <c r="G38" s="85"/>
      <c r="H38" s="85"/>
      <c r="I38" s="85"/>
      <c r="J38" s="85"/>
      <c r="K38" s="85"/>
      <c r="L38" s="131">
        <f t="shared" si="0"/>
      </c>
      <c r="M38" s="131">
        <f t="shared" si="1"/>
      </c>
      <c r="N38" s="131">
        <f t="shared" si="2"/>
      </c>
      <c r="O38" s="85"/>
    </row>
    <row r="39" spans="2:15" s="42" customFormat="1" ht="30" customHeight="1" thickBot="1">
      <c r="B39" s="87">
        <v>32</v>
      </c>
      <c r="C39" s="85"/>
      <c r="D39" s="85"/>
      <c r="E39" s="85"/>
      <c r="F39" s="85"/>
      <c r="G39" s="85"/>
      <c r="H39" s="85"/>
      <c r="I39" s="85"/>
      <c r="J39" s="85"/>
      <c r="K39" s="85"/>
      <c r="L39" s="131">
        <f t="shared" si="0"/>
      </c>
      <c r="M39" s="131">
        <f t="shared" si="1"/>
      </c>
      <c r="N39" s="131">
        <f t="shared" si="2"/>
      </c>
      <c r="O39" s="85"/>
    </row>
    <row r="40" spans="2:15" s="42" customFormat="1" ht="30" customHeight="1" thickBot="1">
      <c r="B40" s="87">
        <v>33</v>
      </c>
      <c r="C40" s="85"/>
      <c r="D40" s="85"/>
      <c r="E40" s="85"/>
      <c r="F40" s="85"/>
      <c r="G40" s="85"/>
      <c r="H40" s="85"/>
      <c r="I40" s="85"/>
      <c r="J40" s="85"/>
      <c r="K40" s="85"/>
      <c r="L40" s="131">
        <f t="shared" si="0"/>
      </c>
      <c r="M40" s="131">
        <f t="shared" si="1"/>
      </c>
      <c r="N40" s="131">
        <f t="shared" si="2"/>
      </c>
      <c r="O40" s="85"/>
    </row>
    <row r="41" spans="2:15" s="42" customFormat="1" ht="30" customHeight="1" thickBot="1">
      <c r="B41" s="87">
        <v>34</v>
      </c>
      <c r="C41" s="85"/>
      <c r="D41" s="85"/>
      <c r="E41" s="85"/>
      <c r="F41" s="85"/>
      <c r="G41" s="85"/>
      <c r="H41" s="85"/>
      <c r="I41" s="85"/>
      <c r="J41" s="85"/>
      <c r="K41" s="85"/>
      <c r="L41" s="131">
        <f t="shared" si="0"/>
      </c>
      <c r="M41" s="131">
        <f t="shared" si="1"/>
      </c>
      <c r="N41" s="131">
        <f t="shared" si="2"/>
      </c>
      <c r="O41" s="85"/>
    </row>
    <row r="42" spans="2:15" s="42" customFormat="1" ht="30" customHeight="1" thickBot="1">
      <c r="B42" s="87">
        <v>35</v>
      </c>
      <c r="C42" s="85"/>
      <c r="D42" s="85"/>
      <c r="E42" s="85"/>
      <c r="F42" s="85"/>
      <c r="G42" s="85"/>
      <c r="H42" s="85"/>
      <c r="I42" s="85"/>
      <c r="J42" s="85"/>
      <c r="K42" s="85"/>
      <c r="L42" s="131">
        <f t="shared" si="0"/>
      </c>
      <c r="M42" s="131">
        <f t="shared" si="1"/>
      </c>
      <c r="N42" s="131">
        <f t="shared" si="2"/>
      </c>
      <c r="O42" s="85"/>
    </row>
    <row r="43" spans="2:15" s="42" customFormat="1" ht="30" customHeight="1" thickBot="1">
      <c r="B43" s="87">
        <v>36</v>
      </c>
      <c r="C43" s="85"/>
      <c r="D43" s="85"/>
      <c r="E43" s="85"/>
      <c r="F43" s="85"/>
      <c r="G43" s="85"/>
      <c r="H43" s="85"/>
      <c r="I43" s="85"/>
      <c r="J43" s="85"/>
      <c r="K43" s="85"/>
      <c r="L43" s="131">
        <f t="shared" si="0"/>
      </c>
      <c r="M43" s="131">
        <f t="shared" si="1"/>
      </c>
      <c r="N43" s="131">
        <f t="shared" si="2"/>
      </c>
      <c r="O43" s="85"/>
    </row>
    <row r="44" spans="2:15" s="42" customFormat="1" ht="30" customHeight="1" thickBot="1">
      <c r="B44" s="87">
        <v>37</v>
      </c>
      <c r="C44" s="85"/>
      <c r="D44" s="85"/>
      <c r="E44" s="85"/>
      <c r="F44" s="85"/>
      <c r="G44" s="85"/>
      <c r="H44" s="85"/>
      <c r="I44" s="85"/>
      <c r="J44" s="85"/>
      <c r="K44" s="85"/>
      <c r="L44" s="131">
        <f t="shared" si="0"/>
      </c>
      <c r="M44" s="131">
        <f t="shared" si="1"/>
      </c>
      <c r="N44" s="131">
        <f t="shared" si="2"/>
      </c>
      <c r="O44" s="85"/>
    </row>
    <row r="45" spans="2:15" s="42" customFormat="1" ht="30" customHeight="1" thickBot="1">
      <c r="B45" s="87">
        <v>38</v>
      </c>
      <c r="C45" s="85"/>
      <c r="D45" s="85"/>
      <c r="E45" s="85"/>
      <c r="F45" s="85"/>
      <c r="G45" s="85"/>
      <c r="H45" s="85"/>
      <c r="I45" s="85"/>
      <c r="J45" s="85"/>
      <c r="K45" s="85"/>
      <c r="L45" s="131">
        <f t="shared" si="0"/>
      </c>
      <c r="M45" s="131">
        <f t="shared" si="1"/>
      </c>
      <c r="N45" s="131">
        <f t="shared" si="2"/>
      </c>
      <c r="O45" s="85"/>
    </row>
    <row r="46" spans="2:15" s="42" customFormat="1" ht="30" customHeight="1" thickBot="1">
      <c r="B46" s="87">
        <v>39</v>
      </c>
      <c r="C46" s="85"/>
      <c r="D46" s="85"/>
      <c r="E46" s="85"/>
      <c r="F46" s="85"/>
      <c r="G46" s="85"/>
      <c r="H46" s="85"/>
      <c r="I46" s="85"/>
      <c r="J46" s="85"/>
      <c r="K46" s="85"/>
      <c r="L46" s="131">
        <f t="shared" si="0"/>
      </c>
      <c r="M46" s="131">
        <f t="shared" si="1"/>
      </c>
      <c r="N46" s="131">
        <f t="shared" si="2"/>
      </c>
      <c r="O46" s="85"/>
    </row>
    <row r="47" spans="2:15" s="42" customFormat="1" ht="30" customHeight="1" thickBot="1">
      <c r="B47" s="87">
        <v>40</v>
      </c>
      <c r="C47" s="85"/>
      <c r="D47" s="85"/>
      <c r="E47" s="85"/>
      <c r="F47" s="85"/>
      <c r="G47" s="85"/>
      <c r="H47" s="85"/>
      <c r="I47" s="85"/>
      <c r="J47" s="85"/>
      <c r="K47" s="85"/>
      <c r="L47" s="131">
        <f t="shared" si="0"/>
      </c>
      <c r="M47" s="131">
        <f t="shared" si="1"/>
      </c>
      <c r="N47" s="131">
        <f t="shared" si="2"/>
      </c>
      <c r="O47" s="85"/>
    </row>
    <row r="48" spans="2:15" s="42" customFormat="1" ht="30" customHeight="1" thickBot="1">
      <c r="B48" s="87" t="s">
        <v>115</v>
      </c>
      <c r="C48" s="85"/>
      <c r="D48" s="85"/>
      <c r="E48" s="85"/>
      <c r="F48" s="85"/>
      <c r="G48" s="85"/>
      <c r="H48" s="85"/>
      <c r="I48" s="85"/>
      <c r="J48" s="85"/>
      <c r="K48" s="85"/>
      <c r="L48" s="131">
        <f t="shared" si="0"/>
      </c>
      <c r="M48" s="131">
        <f t="shared" si="1"/>
      </c>
      <c r="N48" s="131">
        <f t="shared" si="2"/>
      </c>
      <c r="O48" s="85"/>
    </row>
    <row r="49" spans="2:15" s="42" customFormat="1" ht="13.5" thickBot="1">
      <c r="B49" s="3" t="s">
        <v>5</v>
      </c>
      <c r="C49" s="46"/>
      <c r="D49" s="47"/>
      <c r="E49" s="48"/>
      <c r="F49" s="89">
        <f>COUNTIF(F8:F48,"Yes")</f>
        <v>0</v>
      </c>
      <c r="G49" s="89">
        <f aca="true" t="shared" si="3" ref="G49:O49">COUNTIF(G8:G48,"Yes")</f>
        <v>0</v>
      </c>
      <c r="H49" s="89">
        <f t="shared" si="3"/>
        <v>0</v>
      </c>
      <c r="I49" s="89">
        <f t="shared" si="3"/>
        <v>0</v>
      </c>
      <c r="J49" s="89">
        <f t="shared" si="3"/>
        <v>0</v>
      </c>
      <c r="K49" s="89">
        <f t="shared" si="3"/>
        <v>0</v>
      </c>
      <c r="L49" s="89">
        <f t="shared" si="3"/>
        <v>0</v>
      </c>
      <c r="M49" s="89">
        <f t="shared" si="3"/>
        <v>0</v>
      </c>
      <c r="N49" s="89">
        <f t="shared" si="3"/>
        <v>0</v>
      </c>
      <c r="O49" s="89">
        <f t="shared" si="3"/>
        <v>0</v>
      </c>
    </row>
    <row r="50" spans="2:15" s="42" customFormat="1" ht="13.5" thickBot="1">
      <c r="B50" s="3" t="s">
        <v>6</v>
      </c>
      <c r="C50" s="49"/>
      <c r="D50" s="40"/>
      <c r="E50" s="50"/>
      <c r="F50" s="89">
        <f>COUNTIF(F8:F48,"No")</f>
        <v>0</v>
      </c>
      <c r="G50" s="89">
        <f aca="true" t="shared" si="4" ref="G50:O50">COUNTIF(G8:G48,"No")</f>
        <v>0</v>
      </c>
      <c r="H50" s="89">
        <f t="shared" si="4"/>
        <v>0</v>
      </c>
      <c r="I50" s="89">
        <f t="shared" si="4"/>
        <v>0</v>
      </c>
      <c r="J50" s="89">
        <f t="shared" si="4"/>
        <v>0</v>
      </c>
      <c r="K50" s="89">
        <f t="shared" si="4"/>
        <v>0</v>
      </c>
      <c r="L50" s="89">
        <f t="shared" si="4"/>
        <v>0</v>
      </c>
      <c r="M50" s="89">
        <f t="shared" si="4"/>
        <v>0</v>
      </c>
      <c r="N50" s="89">
        <f t="shared" si="4"/>
        <v>0</v>
      </c>
      <c r="O50" s="89">
        <f t="shared" si="4"/>
        <v>0</v>
      </c>
    </row>
    <row r="51" spans="2:15" s="42" customFormat="1" ht="13.5" thickBot="1">
      <c r="B51" s="3" t="s">
        <v>7</v>
      </c>
      <c r="C51" s="49"/>
      <c r="D51" s="40"/>
      <c r="E51" s="50"/>
      <c r="F51" s="89">
        <f>SUM(F49:F50)</f>
        <v>0</v>
      </c>
      <c r="G51" s="89">
        <f aca="true" t="shared" si="5" ref="G51:O51">SUM(G49:G50)</f>
        <v>0</v>
      </c>
      <c r="H51" s="89">
        <f t="shared" si="5"/>
        <v>0</v>
      </c>
      <c r="I51" s="89">
        <f t="shared" si="5"/>
        <v>0</v>
      </c>
      <c r="J51" s="89">
        <f t="shared" si="5"/>
        <v>0</v>
      </c>
      <c r="K51" s="89">
        <f t="shared" si="5"/>
        <v>0</v>
      </c>
      <c r="L51" s="89">
        <f t="shared" si="5"/>
        <v>0</v>
      </c>
      <c r="M51" s="89">
        <f t="shared" si="5"/>
        <v>0</v>
      </c>
      <c r="N51" s="89">
        <f t="shared" si="5"/>
        <v>0</v>
      </c>
      <c r="O51" s="89">
        <f t="shared" si="5"/>
        <v>0</v>
      </c>
    </row>
    <row r="52" spans="2:15" s="54" customFormat="1" ht="13.5" thickBot="1">
      <c r="B52" s="5" t="s">
        <v>8</v>
      </c>
      <c r="C52" s="51"/>
      <c r="D52" s="52"/>
      <c r="E52" s="53"/>
      <c r="F52" s="90" t="str">
        <f>IF(ISERROR(F49/F51),"%",F49/F51)</f>
        <v>%</v>
      </c>
      <c r="G52" s="90" t="str">
        <f aca="true" t="shared" si="6" ref="G52:O52">IF(ISERROR(G49/G51),"%",G49/G51)</f>
        <v>%</v>
      </c>
      <c r="H52" s="90" t="str">
        <f t="shared" si="6"/>
        <v>%</v>
      </c>
      <c r="I52" s="90" t="str">
        <f t="shared" si="6"/>
        <v>%</v>
      </c>
      <c r="J52" s="90" t="str">
        <f t="shared" si="6"/>
        <v>%</v>
      </c>
      <c r="K52" s="90" t="str">
        <f t="shared" si="6"/>
        <v>%</v>
      </c>
      <c r="L52" s="90" t="str">
        <f t="shared" si="6"/>
        <v>%</v>
      </c>
      <c r="M52" s="90" t="str">
        <f t="shared" si="6"/>
        <v>%</v>
      </c>
      <c r="N52" s="90" t="str">
        <f t="shared" si="6"/>
        <v>%</v>
      </c>
      <c r="O52" s="90" t="str">
        <f t="shared" si="6"/>
        <v>%</v>
      </c>
    </row>
    <row r="53" spans="3:15" s="42" customFormat="1" ht="12.75">
      <c r="C53" s="55"/>
      <c r="F53" s="91"/>
      <c r="G53" s="91"/>
      <c r="H53" s="91"/>
      <c r="I53" s="91"/>
      <c r="J53" s="91"/>
      <c r="K53" s="91"/>
      <c r="L53" s="91"/>
      <c r="M53" s="91"/>
      <c r="N53" s="91"/>
      <c r="O53" s="91"/>
    </row>
    <row r="54" spans="3:15" s="42" customFormat="1" ht="13.5" thickBot="1">
      <c r="C54" s="55"/>
      <c r="F54" s="91"/>
      <c r="G54" s="91"/>
      <c r="H54" s="91"/>
      <c r="I54" s="91"/>
      <c r="J54" s="91"/>
      <c r="K54" s="91"/>
      <c r="L54" s="91"/>
      <c r="M54" s="91"/>
      <c r="N54" s="91"/>
      <c r="O54" s="91"/>
    </row>
    <row r="55" spans="2:15" s="42" customFormat="1" ht="13.5" thickBot="1">
      <c r="B55" s="3" t="s">
        <v>18</v>
      </c>
      <c r="C55" s="55"/>
      <c r="F55" s="89">
        <f>COUNTIF(F8:F48,"NA")</f>
        <v>0</v>
      </c>
      <c r="G55" s="89">
        <f aca="true" t="shared" si="7" ref="G55:O55">COUNTIF(G8:G48,"NA")</f>
        <v>0</v>
      </c>
      <c r="H55" s="89">
        <f t="shared" si="7"/>
        <v>0</v>
      </c>
      <c r="I55" s="89">
        <f t="shared" si="7"/>
        <v>0</v>
      </c>
      <c r="J55" s="89">
        <f t="shared" si="7"/>
        <v>0</v>
      </c>
      <c r="K55" s="89">
        <f t="shared" si="7"/>
        <v>0</v>
      </c>
      <c r="L55" s="89">
        <f t="shared" si="7"/>
        <v>0</v>
      </c>
      <c r="M55" s="89">
        <f t="shared" si="7"/>
        <v>0</v>
      </c>
      <c r="N55" s="89">
        <f t="shared" si="7"/>
        <v>0</v>
      </c>
      <c r="O55" s="89">
        <f t="shared" si="7"/>
        <v>0</v>
      </c>
    </row>
    <row r="56" spans="2:15" s="42" customFormat="1" ht="13.5" thickBot="1">
      <c r="B56" s="3" t="s">
        <v>21</v>
      </c>
      <c r="C56" s="55"/>
      <c r="F56" s="89">
        <f>COUNTIF(F8:F48,"*Exception*")</f>
        <v>0</v>
      </c>
      <c r="G56" s="89">
        <f aca="true" t="shared" si="8" ref="G56:O56">COUNTIF(G8:G48,"*Exception*")</f>
        <v>0</v>
      </c>
      <c r="H56" s="89">
        <f t="shared" si="8"/>
        <v>0</v>
      </c>
      <c r="I56" s="89">
        <f t="shared" si="8"/>
        <v>0</v>
      </c>
      <c r="J56" s="89">
        <f t="shared" si="8"/>
        <v>0</v>
      </c>
      <c r="K56" s="89">
        <f t="shared" si="8"/>
        <v>0</v>
      </c>
      <c r="L56" s="89">
        <f t="shared" si="8"/>
        <v>0</v>
      </c>
      <c r="M56" s="89">
        <f t="shared" si="8"/>
        <v>0</v>
      </c>
      <c r="N56" s="89">
        <f t="shared" si="8"/>
        <v>0</v>
      </c>
      <c r="O56" s="89">
        <f t="shared" si="8"/>
        <v>0</v>
      </c>
    </row>
    <row r="59" spans="2:5" ht="15">
      <c r="B59" s="194" t="s">
        <v>85</v>
      </c>
      <c r="C59" s="169"/>
      <c r="D59" s="169"/>
      <c r="E59" s="169"/>
    </row>
    <row r="60" spans="2:5" ht="15">
      <c r="B60" s="186" t="s">
        <v>173</v>
      </c>
      <c r="C60" s="187"/>
      <c r="D60" s="187"/>
      <c r="E60" s="187"/>
    </row>
    <row r="61" spans="2:5" ht="15">
      <c r="B61" s="195" t="s">
        <v>174</v>
      </c>
      <c r="C61" s="187"/>
      <c r="D61" s="187"/>
      <c r="E61" s="187"/>
    </row>
    <row r="62" spans="2:5" ht="15">
      <c r="B62" s="195"/>
      <c r="C62" s="187"/>
      <c r="D62" s="187"/>
      <c r="E62" s="187"/>
    </row>
    <row r="63" spans="2:5" ht="15">
      <c r="B63" s="195"/>
      <c r="C63" s="187"/>
      <c r="D63" s="187"/>
      <c r="E63" s="187"/>
    </row>
    <row r="64" spans="2:5" ht="15">
      <c r="B64" s="186"/>
      <c r="C64" s="187"/>
      <c r="D64" s="187"/>
      <c r="E64" s="187"/>
    </row>
    <row r="65" spans="2:5" ht="15">
      <c r="B65" s="186"/>
      <c r="C65" s="187"/>
      <c r="D65" s="187"/>
      <c r="E65" s="187"/>
    </row>
    <row r="66" spans="2:5" ht="15">
      <c r="B66" s="186"/>
      <c r="C66" s="187"/>
      <c r="D66" s="187"/>
      <c r="E66" s="187"/>
    </row>
    <row r="67" spans="2:5" ht="15">
      <c r="B67" s="186"/>
      <c r="C67" s="187"/>
      <c r="D67" s="187"/>
      <c r="E67" s="187"/>
    </row>
    <row r="81" ht="14.25" hidden="1">
      <c r="B81" s="42" t="s">
        <v>22</v>
      </c>
    </row>
    <row r="82" s="13" customFormat="1" ht="14.25" hidden="1">
      <c r="B82" s="42" t="s">
        <v>23</v>
      </c>
    </row>
    <row r="83" s="13" customFormat="1" ht="14.25" hidden="1">
      <c r="B83" s="42" t="s">
        <v>34</v>
      </c>
    </row>
    <row r="84" s="13" customFormat="1" ht="14.25" hidden="1">
      <c r="B84" s="42" t="s">
        <v>30</v>
      </c>
    </row>
    <row r="85" s="13" customFormat="1" ht="14.25" hidden="1">
      <c r="B85" s="42" t="s">
        <v>31</v>
      </c>
    </row>
    <row r="86" s="13" customFormat="1" ht="14.25" hidden="1">
      <c r="B86" s="42" t="s">
        <v>24</v>
      </c>
    </row>
    <row r="87" s="13" customFormat="1" ht="14.25" hidden="1">
      <c r="B87" s="42" t="s">
        <v>35</v>
      </c>
    </row>
    <row r="88" s="13" customFormat="1" ht="14.25" hidden="1">
      <c r="B88" s="42" t="s">
        <v>25</v>
      </c>
    </row>
    <row r="89" s="13" customFormat="1" ht="14.25" hidden="1">
      <c r="B89" s="42" t="s">
        <v>26</v>
      </c>
    </row>
    <row r="90" s="13" customFormat="1" ht="14.25" hidden="1">
      <c r="B90" s="42" t="s">
        <v>27</v>
      </c>
    </row>
    <row r="91" s="13" customFormat="1" ht="14.25" hidden="1">
      <c r="B91" s="42" t="s">
        <v>36</v>
      </c>
    </row>
    <row r="92" s="13" customFormat="1" ht="14.25" hidden="1">
      <c r="B92" s="42" t="s">
        <v>32</v>
      </c>
    </row>
    <row r="93" s="13" customFormat="1" ht="14.25" hidden="1">
      <c r="B93" s="42" t="s">
        <v>33</v>
      </c>
    </row>
    <row r="94" s="13" customFormat="1" ht="14.25" hidden="1">
      <c r="B94" s="42" t="s">
        <v>37</v>
      </c>
    </row>
    <row r="95" s="13" customFormat="1" ht="14.25" hidden="1">
      <c r="B95" s="42" t="s">
        <v>28</v>
      </c>
    </row>
    <row r="96" s="13" customFormat="1" ht="14.25" hidden="1">
      <c r="B96" s="42" t="s">
        <v>38</v>
      </c>
    </row>
    <row r="97" s="13" customFormat="1" ht="14.25" hidden="1">
      <c r="B97" s="42" t="s">
        <v>29</v>
      </c>
    </row>
  </sheetData>
  <sheetProtection formatCells="0" formatColumns="0" formatRows="0" insertColumns="0" insertRows="0" insertHyperlinks="0" deleteColumns="0" deleteRows="0" sort="0" autoFilter="0" pivotTables="0"/>
  <mergeCells count="12">
    <mergeCell ref="B62:E62"/>
    <mergeCell ref="B63:E63"/>
    <mergeCell ref="B64:E64"/>
    <mergeCell ref="B65:E65"/>
    <mergeCell ref="B66:E66"/>
    <mergeCell ref="B67:E67"/>
    <mergeCell ref="B1:K1"/>
    <mergeCell ref="B3:H3"/>
    <mergeCell ref="F5:H5"/>
    <mergeCell ref="B59:E59"/>
    <mergeCell ref="B60:E60"/>
    <mergeCell ref="B61:E61"/>
  </mergeCells>
  <dataValidations count="4">
    <dataValidation type="list" allowBlank="1" showInputMessage="1" showErrorMessage="1" sqref="F8:J48">
      <formula1>"Yes, No, NA"</formula1>
    </dataValidation>
    <dataValidation type="list" allowBlank="1" showInputMessage="1" showErrorMessage="1" sqref="K8:O48">
      <formula1>"Yes, No, NA, Exception"</formula1>
    </dataValidation>
    <dataValidation type="list" allowBlank="1" showInputMessage="1" showErrorMessage="1" sqref="D8:D48">
      <formula1>"Male,Female"</formula1>
    </dataValidation>
    <dataValidation type="list" allowBlank="1" showInputMessage="1" showErrorMessage="1" sqref="E8:E48">
      <formula1>$B$81:$B$97</formula1>
    </dataValidation>
  </dataValidations>
  <printOptions/>
  <pageMargins left="0.7086614173228347" right="0.7086614173228347" top="0.7480314960629921" bottom="0.7480314960629921" header="0.31496062992125984" footer="0.31496062992125984"/>
  <pageSetup fitToWidth="4"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eoneilljones</dc:creator>
  <cp:keywords/>
  <dc:description/>
  <cp:lastModifiedBy>Sally Sutcliffe</cp:lastModifiedBy>
  <cp:lastPrinted>2014-06-18T08:27:17Z</cp:lastPrinted>
  <dcterms:created xsi:type="dcterms:W3CDTF">2010-11-03T13:43:45Z</dcterms:created>
  <dcterms:modified xsi:type="dcterms:W3CDTF">2014-06-23T16:08:47Z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